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360" tabRatio="500" firstSheet="4" activeTab="4"/>
  </bookViews>
  <sheets>
    <sheet name="Poznámky" sheetId="1" r:id="rId1"/>
    <sheet name="Výkaz zisku a ztráty 2017" sheetId="2" state="hidden" r:id="rId2"/>
    <sheet name="Výkaz zisku a ztráty - CELKEM" sheetId="3" r:id="rId3"/>
    <sheet name="Výkaz zisku a ztrát 2021" sheetId="4" r:id="rId4"/>
    <sheet name="Final" sheetId="5" r:id="rId5"/>
    <sheet name="List1" sheetId="6" r:id="rId6"/>
  </sheets>
  <definedNames>
    <definedName name="_xlfn.SINGLE" hidden="1">#NAME?</definedName>
    <definedName name="_xlnm.Print_Area" localSheetId="3">'Výkaz zisku a ztrát 2021'!$A$1:$H$115</definedName>
    <definedName name="_xlnm.Print_Area" localSheetId="2">'Výkaz zisku a ztráty - CELKEM'!$A$1:$E$58,'Výkaz zisku a ztráty - CELKEM'!$A$60:$E$119</definedName>
  </definedNames>
  <calcPr fullCalcOnLoad="1"/>
</workbook>
</file>

<file path=xl/sharedStrings.xml><?xml version="1.0" encoding="utf-8"?>
<sst xmlns="http://schemas.openxmlformats.org/spreadsheetml/2006/main" count="637" uniqueCount="221">
  <si>
    <t>Poznámky</t>
  </si>
  <si>
    <t>R O Z P O Č E T 2017</t>
  </si>
  <si>
    <t>VÝKAZ ZISKU A ZTRÁTY</t>
  </si>
  <si>
    <t xml:space="preserve">      Součet A + K                                                       </t>
  </si>
  <si>
    <r>
      <rPr>
        <sz val="8"/>
        <rFont val="Times New Roman"/>
        <family val="1"/>
      </rPr>
      <t>Název organizace: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Univerzita Jana Evangelisty Purkyně v Ústí nad Labem - Rektorát</t>
    </r>
  </si>
  <si>
    <r>
      <rPr>
        <sz val="8"/>
        <rFont val="Times New Roman"/>
        <family val="1"/>
      </rPr>
      <t>IČ: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44555601</t>
    </r>
  </si>
  <si>
    <r>
      <rPr>
        <sz val="8"/>
        <rFont val="Times New Roman"/>
        <family val="1"/>
      </rPr>
      <t>Sídlo:</t>
    </r>
    <r>
      <rPr>
        <b/>
        <sz val="8"/>
        <rFont val="Times New Roman"/>
        <family val="1"/>
      </rPr>
      <t xml:space="preserve"> Pasteurova 1</t>
    </r>
    <r>
      <rPr>
        <b/>
        <sz val="10"/>
        <rFont val="Times New Roman"/>
        <family val="1"/>
      </rPr>
      <t>, 400 96  Ústí nad Labem</t>
    </r>
  </si>
  <si>
    <r>
      <rPr>
        <sz val="8"/>
        <rFont val="Times New Roman"/>
        <family val="1"/>
      </rPr>
      <t>Právní forma: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veřejná vysoká škola</t>
    </r>
  </si>
  <si>
    <t>Název položky</t>
  </si>
  <si>
    <t xml:space="preserve"> Čís.</t>
  </si>
  <si>
    <t>Pol. číslo</t>
  </si>
  <si>
    <t>Hlavní činnost REK</t>
  </si>
  <si>
    <t xml:space="preserve">Hlavní činnost REK  </t>
  </si>
  <si>
    <t>Index pl.17/sk.16</t>
  </si>
  <si>
    <t>REK očištěný</t>
  </si>
  <si>
    <t>Kampus</t>
  </si>
  <si>
    <t>Vaňov</t>
  </si>
  <si>
    <t>Auly</t>
  </si>
  <si>
    <t>Bukovina</t>
  </si>
  <si>
    <t>Komtrolní součet</t>
  </si>
  <si>
    <t>účtu</t>
  </si>
  <si>
    <t>Schváleno 2015</t>
  </si>
  <si>
    <t>Schváleno 2016</t>
  </si>
  <si>
    <t>Skutečnost 2016</t>
  </si>
  <si>
    <t>Plán 2017</t>
  </si>
  <si>
    <t>(v %)</t>
  </si>
  <si>
    <t>Plán 2016</t>
  </si>
  <si>
    <t>Sk. 2016/pl. 2017</t>
  </si>
  <si>
    <t>A. Náklady</t>
  </si>
  <si>
    <t>Kč v tis.</t>
  </si>
  <si>
    <t>Pozn</t>
  </si>
  <si>
    <t xml:space="preserve">Kč v tis. </t>
  </si>
  <si>
    <t>Pozn.</t>
  </si>
  <si>
    <r>
      <rPr>
        <b/>
        <sz val="8"/>
        <rFont val="Times New Roman"/>
        <family val="1"/>
      </rPr>
      <t xml:space="preserve">I. Spotřebované nákupy celkem </t>
    </r>
    <r>
      <rPr>
        <sz val="8"/>
        <rFont val="Times New Roman"/>
        <family val="1"/>
      </rPr>
      <t xml:space="preserve"> pol. 2 až 55</t>
    </r>
  </si>
  <si>
    <t>Spotřeba materiálu</t>
  </si>
  <si>
    <t>Spotřeba energie</t>
  </si>
  <si>
    <t>Spotřeba ostatních neskladovatelných dodávek</t>
  </si>
  <si>
    <t>Prodané zboží</t>
  </si>
  <si>
    <t>II. Služby celkem                           pol. 7 až 10</t>
  </si>
  <si>
    <t>Opravy a udržování</t>
  </si>
  <si>
    <t>Cestovné</t>
  </si>
  <si>
    <t>Náklady na reprezentaci</t>
  </si>
  <si>
    <t>Ostatní služby</t>
  </si>
  <si>
    <t>III. Osobní náklady celkem        pol. 12 až 16</t>
  </si>
  <si>
    <t>Mzdové náklady (z toho OON)</t>
  </si>
  <si>
    <t>573,7</t>
  </si>
  <si>
    <t>Zákonné sociální pojištění        34,00 %</t>
  </si>
  <si>
    <t>Navýšení o nové pracov.</t>
  </si>
  <si>
    <t>Ostatní sociální pojištění</t>
  </si>
  <si>
    <t xml:space="preserve">Zákonné sociální náklady 0,42%, SF 1,5%, P.př,  </t>
  </si>
  <si>
    <t xml:space="preserve">Ostatní sociální náklady </t>
  </si>
  <si>
    <t>IV. Daně a poplatky celkem     pol. 18 až 20</t>
  </si>
  <si>
    <t>Daň silniční</t>
  </si>
  <si>
    <t>Daň z nemovitosti</t>
  </si>
  <si>
    <t>Ostatní daně  a poplatky</t>
  </si>
  <si>
    <t>V. Ostatní náklady celkem     pol. 22 až 29</t>
  </si>
  <si>
    <t>Smluvní pokuty a úroky z prodlení</t>
  </si>
  <si>
    <t>Ostatní pokuty a penále</t>
  </si>
  <si>
    <t>Odpis nedobytné pohledávky</t>
  </si>
  <si>
    <t>Úroky</t>
  </si>
  <si>
    <t>Kurzové ztráty</t>
  </si>
  <si>
    <t>Dary</t>
  </si>
  <si>
    <t>Manka a škody</t>
  </si>
  <si>
    <t>Jiné ostatní náklady</t>
  </si>
  <si>
    <r>
      <rPr>
        <b/>
        <sz val="8"/>
        <rFont val="Times New Roman"/>
        <family val="1"/>
      </rPr>
      <t>VI. Odpisy, prodaný majetek, tvorba rezerv  
a opr. položek celkem</t>
    </r>
    <r>
      <rPr>
        <sz val="8"/>
        <rFont val="Times New Roman"/>
        <family val="1"/>
      </rPr>
      <t xml:space="preserve">                </t>
    </r>
    <r>
      <rPr>
        <b/>
        <sz val="8"/>
        <rFont val="Times New Roman"/>
        <family val="1"/>
      </rPr>
      <t xml:space="preserve"> pol. 31 až 36</t>
    </r>
  </si>
  <si>
    <t>Odpisy dlouhodobého hm. a nehmotn. majetku</t>
  </si>
  <si>
    <t>REK z toho FRIM 2.421.494 ,-</t>
  </si>
  <si>
    <t>VP FRIM 895.000 ,-</t>
  </si>
  <si>
    <t>Zůstatk. cena prod. dlouh. nehmot. a  hmot. m.</t>
  </si>
  <si>
    <t>Prodané cenné papíry a podíly</t>
  </si>
  <si>
    <t>Prodaný materiál</t>
  </si>
  <si>
    <t>Tvorba  rezerv</t>
  </si>
  <si>
    <t>Tvorba  opravných položek</t>
  </si>
  <si>
    <t>VII. Změny stavu zásob vlastní činnosti a aktivace celkem                                  pol. 38</t>
  </si>
  <si>
    <t>Změna stavu zásob vlastní činnosti</t>
  </si>
  <si>
    <r>
      <rPr>
        <b/>
        <sz val="8"/>
        <rFont val="Times New Roman"/>
        <family val="1"/>
      </rPr>
      <t xml:space="preserve">VIII. Poskytnuté příspěvky celkem </t>
    </r>
    <r>
      <rPr>
        <sz val="8"/>
        <rFont val="Times New Roman"/>
        <family val="1"/>
      </rPr>
      <t>pol.40 a 41</t>
    </r>
  </si>
  <si>
    <t>Poskytnuté příspěvky zúčtované mezi  org.složkami</t>
  </si>
  <si>
    <t xml:space="preserve">Poskytnuté příspěvky </t>
  </si>
  <si>
    <t>ICUK (340)</t>
  </si>
  <si>
    <t>IX. Daň z příjmů celkem            pol. 43</t>
  </si>
  <si>
    <t>Dodatečné odvody daně z příjmů</t>
  </si>
  <si>
    <t>Náklady celkem pol. 1+6+11+17+21+30+39+42</t>
  </si>
  <si>
    <t>Hlavní činost REK</t>
  </si>
  <si>
    <t>Hlavní činnost</t>
  </si>
  <si>
    <t>Kontrolní součet</t>
  </si>
  <si>
    <t>Skutečnost 2015</t>
  </si>
  <si>
    <t>Plán roku 2017</t>
  </si>
  <si>
    <t>B. Výnosy</t>
  </si>
  <si>
    <r>
      <rPr>
        <b/>
        <sz val="8"/>
        <rFont val="Times New Roman"/>
        <family val="1"/>
      </rPr>
      <t>I.Tržby za vlastní výkony a zboží</t>
    </r>
    <r>
      <rPr>
        <sz val="8"/>
        <rFont val="Times New Roman"/>
        <family val="1"/>
      </rPr>
      <t xml:space="preserve"> 
celkem                                          pol. 46 až 48</t>
    </r>
  </si>
  <si>
    <t>Tržby za vlastní výrobky</t>
  </si>
  <si>
    <t>Tržby z prodeje služeb</t>
  </si>
  <si>
    <t>Tržby za prodané zboží</t>
  </si>
  <si>
    <r>
      <rPr>
        <b/>
        <sz val="8"/>
        <rFont val="Times New Roman"/>
        <family val="1"/>
      </rPr>
      <t xml:space="preserve">II. Změny stavu vnitroorganizačních zásob </t>
    </r>
    <r>
      <rPr>
        <sz val="8"/>
        <rFont val="Times New Roman"/>
        <family val="1"/>
      </rPr>
      <t>celkem                                       pol. 50 až 53</t>
    </r>
  </si>
  <si>
    <t>Změna stavu zásob nedokončené výroby</t>
  </si>
  <si>
    <t>Změna stavu zásob polotovarů</t>
  </si>
  <si>
    <t>Změna stavu zásob výrobků</t>
  </si>
  <si>
    <t>Změna stavu zvířat</t>
  </si>
  <si>
    <t>III. Aktivace celkem                 pol. 55 až 58</t>
  </si>
  <si>
    <t>Aktivace materiálu a zboží</t>
  </si>
  <si>
    <t>Aktivace vnitroorganizačních služeb</t>
  </si>
  <si>
    <t>Aktivace dlouh.nehmotného majetku</t>
  </si>
  <si>
    <t>Aktivace dlouh.hmotného majetku</t>
  </si>
  <si>
    <t>IV. Ostatní výnosy celkem       pol. 60 až 66</t>
  </si>
  <si>
    <t>Platby za odepsané pohledávky</t>
  </si>
  <si>
    <t>Kurzové zisky</t>
  </si>
  <si>
    <t xml:space="preserve">Zúčtování fondů: </t>
  </si>
  <si>
    <t>Jiné ostatní výnosy</t>
  </si>
  <si>
    <r>
      <rPr>
        <b/>
        <sz val="8"/>
        <rFont val="Times New Roman"/>
        <family val="1"/>
      </rPr>
      <t xml:space="preserve">V. Tržby z prodeje majetku, zúčtování 
</t>
    </r>
    <r>
      <rPr>
        <sz val="8"/>
        <rFont val="Times New Roman"/>
        <family val="1"/>
      </rPr>
      <t>rezerv a opravných položek       pol. 68 až 74</t>
    </r>
  </si>
  <si>
    <t>Tržby z prodeje dlouhodobého nehm. a hm. majetku</t>
  </si>
  <si>
    <t>Tržby z prodeje cenných papírů a podílů</t>
  </si>
  <si>
    <t>Tržby z prodeje materiálu</t>
  </si>
  <si>
    <t>Výnosy z krátkodobého finančního majetku</t>
  </si>
  <si>
    <t>Zúčtování rezerv</t>
  </si>
  <si>
    <t>Výnosy z dlouhodobého finančního majetku</t>
  </si>
  <si>
    <t>Zúčtování opravných položek</t>
  </si>
  <si>
    <t>VI. Přijaté příspěvky celkem     pol. 76 až 78</t>
  </si>
  <si>
    <t>Přijaté příspěvky zúčtované mezi org. složk.</t>
  </si>
  <si>
    <t>Přijaté příspěvky (dary)</t>
  </si>
  <si>
    <t>Přijaté příspěvky (řádek použit pro uk. K)</t>
  </si>
  <si>
    <t>VII. Provozní dotace celkem             pol. 80</t>
  </si>
  <si>
    <t>Provozní dotace</t>
  </si>
  <si>
    <t xml:space="preserve">Výnosy celkem </t>
  </si>
  <si>
    <t xml:space="preserve">                      pol. 45+49+54+59+67+75+79</t>
  </si>
  <si>
    <t xml:space="preserve">C. Výsledek hospodaření </t>
  </si>
  <si>
    <t>před zdaněním                    pol. 81 - 44</t>
  </si>
  <si>
    <t>Daň z příjmu</t>
  </si>
  <si>
    <t xml:space="preserve">Výsledek hospodaření </t>
  </si>
  <si>
    <t>po zdanění                             pol. 82 - 83</t>
  </si>
  <si>
    <t>Komentáře:  prům evid. počet pracovníků:</t>
  </si>
  <si>
    <t xml:space="preserve">                                                                                                                                                                     Ústí n./L  </t>
  </si>
  <si>
    <t>ROZPOČET 2020</t>
  </si>
  <si>
    <t>CELKEM (TA 01 + TA 15 + TA 16)</t>
  </si>
  <si>
    <r>
      <rPr>
        <sz val="8"/>
        <rFont val="Times New Roman"/>
        <family val="1"/>
      </rPr>
      <t>Název organizace: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Univerzita Jana Evangelisty Purkyně v Ústí nad Labem</t>
    </r>
  </si>
  <si>
    <t xml:space="preserve">Útvar: </t>
  </si>
  <si>
    <r>
      <rPr>
        <b/>
        <sz val="8"/>
        <rFont val="Times New Roman"/>
        <family val="1"/>
      </rPr>
      <t xml:space="preserve">I. Spotřebované nákupy celkem 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>pol. 2 až 5</t>
    </r>
  </si>
  <si>
    <t>IV. Daně a poplatky celkem        pol. 18 až 20</t>
  </si>
  <si>
    <t>V. Ostatní náklady celkem         pol. 22 až 29</t>
  </si>
  <si>
    <t>VII. Změny stavu zásob vlastní činnosti a aktivace celkem                                     pol. 38</t>
  </si>
  <si>
    <t>VIII. Poskytnuté příspěvky celkem                     pol.40 a 41</t>
  </si>
  <si>
    <t>IX. Daň z příjmů celkem                      pol. 43</t>
  </si>
  <si>
    <r>
      <rPr>
        <b/>
        <sz val="8"/>
        <rFont val="Times New Roman"/>
        <family val="1"/>
      </rPr>
      <t xml:space="preserve">I.Tržby za vlastní výkony a zboží celkem      </t>
    </r>
    <r>
      <rPr>
        <sz val="8"/>
        <rFont val="Times New Roman"/>
        <family val="1"/>
      </rPr>
      <t xml:space="preserve">                                 </t>
    </r>
    <r>
      <rPr>
        <b/>
        <sz val="8"/>
        <rFont val="Times New Roman"/>
        <family val="1"/>
      </rPr>
      <t xml:space="preserve">   pol. 46 až 48</t>
    </r>
  </si>
  <si>
    <r>
      <rPr>
        <b/>
        <sz val="8"/>
        <rFont val="Times New Roman"/>
        <family val="1"/>
      </rPr>
      <t xml:space="preserve">II. Změny stavu vnitroorganizačních zásob celkem   </t>
    </r>
    <r>
      <rPr>
        <sz val="8"/>
        <rFont val="Times New Roman"/>
        <family val="1"/>
      </rPr>
      <t xml:space="preserve">                                </t>
    </r>
    <r>
      <rPr>
        <b/>
        <sz val="8"/>
        <rFont val="Times New Roman"/>
        <family val="1"/>
      </rPr>
      <t xml:space="preserve">       pol. 50 až 53</t>
    </r>
  </si>
  <si>
    <t>III. Aktivace celkem                     pol. 55 až 58</t>
  </si>
  <si>
    <t>IV. Ostatní výnosy celkem          pol. 60 až 66</t>
  </si>
  <si>
    <t>V. Tržby z prodeje majetku, zúčtování 
rezerv a opravných položek celk.                 pol. 68 až 74</t>
  </si>
  <si>
    <t>VI. Přijaté příspěvky celkem      pol. 76 až 78</t>
  </si>
  <si>
    <t xml:space="preserve">Přijaté příspěvky </t>
  </si>
  <si>
    <t>VII. Provozní dotace celkem          pol. 80 - 81</t>
  </si>
  <si>
    <t>Provozní dotace poskytnutá jiné součásti</t>
  </si>
  <si>
    <t>před zdaněním                                pol. 82 - 44</t>
  </si>
  <si>
    <t>po zdanění                                       pol. 83 - 84</t>
  </si>
  <si>
    <t xml:space="preserve">Komentáře:  </t>
  </si>
  <si>
    <t>V Ústí nad Labem dne</t>
  </si>
  <si>
    <t>Náklady celkem                                            pol. 1+6+11+17+21+30+(-37)+39+42</t>
  </si>
  <si>
    <t>Plán 2021</t>
  </si>
  <si>
    <t>Hlavní činnost 2020</t>
  </si>
  <si>
    <t xml:space="preserve">1* 300 tis. Kč bude hrazeno z projektu Ústeckého kraje </t>
  </si>
  <si>
    <t>2* 1,5 mil Kč bude hrazeno z projektu Ústckého kraje a zároveň došlo ke snížení mzdových prostředků o 950 tis. Kč</t>
  </si>
  <si>
    <t>3* 200 tis. Kč bude hrazeno z projektu Ústeckého kraje</t>
  </si>
  <si>
    <t>4* 1,7192 mil Kč bude dorovnáno z FPP</t>
  </si>
  <si>
    <t>5* není započtena motivační složka DKRVO (bude rozdělena v průběhu roku)</t>
  </si>
  <si>
    <t>Plánovaný přepočtený počet zaměstnanců 2020:  52</t>
  </si>
  <si>
    <t>Předpokládaný počet zaměstnaců pro rok 2021: navýšení o 1,3 úvazku v důsledku otevření nových SP</t>
  </si>
  <si>
    <t>* stipendia</t>
  </si>
  <si>
    <t xml:space="preserve">rozdíl IKAP </t>
  </si>
  <si>
    <t>FSE</t>
  </si>
  <si>
    <t>Činnost ceskem</t>
  </si>
  <si>
    <t>FUUP zúčtování</t>
  </si>
  <si>
    <t>FUUP brownfieldy</t>
  </si>
  <si>
    <t>ROZPOČET 2021</t>
  </si>
  <si>
    <t xml:space="preserve"> Čís. Účtu</t>
  </si>
  <si>
    <t>Činnost celkem (TA 01;15;16)</t>
  </si>
  <si>
    <t>Činnost + projekty 2021</t>
  </si>
  <si>
    <t>Hlavní činnost 2021 (TA 01)</t>
  </si>
  <si>
    <t>*</t>
  </si>
  <si>
    <t>Hlavní činnost 2020 (Plán)</t>
  </si>
  <si>
    <t>Útvar: FSI UJEP</t>
  </si>
  <si>
    <t>* řádek číslo 65 - zapojení FPP 1 508 986,- + 36 938,- (FÚUP - brownfieldy)</t>
  </si>
  <si>
    <t>Plánovaný přepočtený počet zaměstnanců 2021:  50,6 (v roce 2020 - 52)</t>
  </si>
  <si>
    <t>Předpokládaný počet zaměstnaců pro rok 2022: 81 (v roce 2020 - 76)</t>
  </si>
  <si>
    <r>
      <t>IČ: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44555601</t>
    </r>
  </si>
  <si>
    <r>
      <t>Sídlo:</t>
    </r>
    <r>
      <rPr>
        <b/>
        <sz val="8"/>
        <rFont val="Times New Roman"/>
        <family val="1"/>
      </rPr>
      <t xml:space="preserve"> Pasteurova 1</t>
    </r>
    <r>
      <rPr>
        <b/>
        <sz val="10"/>
        <rFont val="Times New Roman"/>
        <family val="1"/>
      </rPr>
      <t>, 400 96  Ústí nad Labem</t>
    </r>
  </si>
  <si>
    <r>
      <t>Právní forma: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veřejná vysoká škola</t>
    </r>
  </si>
  <si>
    <t>číslo účtu</t>
  </si>
  <si>
    <t>číslo položky</t>
  </si>
  <si>
    <t>Skutečnost 2020</t>
  </si>
  <si>
    <t>Skutečnost 2021 (TA01)</t>
  </si>
  <si>
    <t>Skutečnost 2021 (TA01+TA15+TA16)</t>
  </si>
  <si>
    <t>Rozdíl+/- navýšení/úspora</t>
  </si>
  <si>
    <t>Kč  v tis.</t>
  </si>
  <si>
    <t>%</t>
  </si>
  <si>
    <r>
      <t xml:space="preserve">I. Spotřebované nákupy celkem </t>
    </r>
    <r>
      <rPr>
        <sz val="8"/>
        <rFont val="Times New Roman"/>
        <family val="1"/>
      </rPr>
      <t xml:space="preserve"> pol. 2 až 55</t>
    </r>
  </si>
  <si>
    <t>Mzdové náklady včetně OON</t>
  </si>
  <si>
    <t xml:space="preserve">Zákonné sociální náklady 0,42%, SF 1,0%, P.př,  </t>
  </si>
  <si>
    <r>
      <t>VI. Odpisy, prodaný majetek, tvorba rezerv  
a opr. položek celkem</t>
    </r>
    <r>
      <rPr>
        <sz val="8"/>
        <rFont val="Times New Roman"/>
        <family val="1"/>
      </rPr>
      <t xml:space="preserve">                </t>
    </r>
    <r>
      <rPr>
        <b/>
        <sz val="8"/>
        <rFont val="Times New Roman"/>
        <family val="1"/>
      </rPr>
      <t xml:space="preserve"> pol. 31 až 36</t>
    </r>
  </si>
  <si>
    <r>
      <t xml:space="preserve">VIII. Poskytnuté příspěvky celkem </t>
    </r>
    <r>
      <rPr>
        <sz val="8"/>
        <rFont val="Times New Roman"/>
        <family val="1"/>
      </rPr>
      <t>pol.40 a 41</t>
    </r>
  </si>
  <si>
    <t>Skutečnost 2021</t>
  </si>
  <si>
    <t>Kč v tis</t>
  </si>
  <si>
    <r>
      <t>I.Tržby za vlastní výkony a zboží</t>
    </r>
    <r>
      <rPr>
        <sz val="8"/>
        <rFont val="Times New Roman"/>
        <family val="1"/>
      </rPr>
      <t xml:space="preserve"> 
celkem                                          pol. 46 až 48</t>
    </r>
  </si>
  <si>
    <r>
      <t xml:space="preserve">II. Změny stavu vnitroorganizačních zásob </t>
    </r>
    <r>
      <rPr>
        <sz val="8"/>
        <rFont val="Times New Roman"/>
        <family val="1"/>
      </rPr>
      <t>celkem                                       pol. 50 až 53</t>
    </r>
  </si>
  <si>
    <r>
      <t xml:space="preserve">V. Tržby z prodeje majetku, zúčtování 
</t>
    </r>
    <r>
      <rPr>
        <sz val="8"/>
        <rFont val="Times New Roman"/>
        <family val="1"/>
      </rPr>
      <t>rezerv a opravných položek       pol. 68 až 74</t>
    </r>
  </si>
  <si>
    <t>Výnosy celkem bez dotace</t>
  </si>
  <si>
    <t>Výnosy celkem včetně dotace</t>
  </si>
  <si>
    <t>Komentář:</t>
  </si>
  <si>
    <t>1)</t>
  </si>
  <si>
    <t>4)</t>
  </si>
  <si>
    <t>3)</t>
  </si>
  <si>
    <t>2)</t>
  </si>
  <si>
    <r>
      <t>Název organizace: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Univerzita Jana Evangelisty Purkyně v Ústí nad Labem - Fakulta strojního inženýrství.</t>
    </r>
  </si>
  <si>
    <t>po zdanění   pol. 82 - 83</t>
  </si>
  <si>
    <t>Skutečnost 2022 (TA01)</t>
  </si>
  <si>
    <t>Skutečnost 2022 (TA01+TA15+TA16)</t>
  </si>
  <si>
    <t>Skutečnost 2023 (TA01)</t>
  </si>
  <si>
    <t>Skutečnost 2023 (TA01+TA15+TA16)</t>
  </si>
  <si>
    <t>Datum: 20.03.2024</t>
  </si>
  <si>
    <t>Plán 2024</t>
  </si>
  <si>
    <t>2) V  důsledku snížení mezd u drtivé většiny zaměstnanců FSI od 1.3.2024 je plánovaná mzdová úspora ve výši 1 500 tis. Kč.</t>
  </si>
  <si>
    <t xml:space="preserve">3) Dochází k zapojení zbylých prostředků z FPP a to ve výši 952 tis. Kč. Další jiné zdroje FSI k zapojení nemá. </t>
  </si>
  <si>
    <t>1) Celkové energie a služby v roce 2023 byly ve výši 1 600 tis. Kč. Část těchto nákladů ve výši 670 tis. Kč byla uhrazena z příspěvku na růst cen energií (ukazatel F), další významná část nákladů byla alokována do projektů.</t>
  </si>
  <si>
    <t>Index 2023/2024</t>
  </si>
  <si>
    <t>4) Fakulta není schopna sestavit vyrovnaný rozpočet, protože ztráta ve výši 6 198 tis. Kč je fakulta schopna krýt použitím FPP pouze do výše 952 tis. Kč. Zbývající část ztáty ve výši 5 266 tis. Kč fakulta není schopna pokrýt, neboť nemá žádné další disponibilní zdroje.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</si>
</sst>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\ %"/>
    <numFmt numFmtId="168" formatCode="0.0%"/>
    <numFmt numFmtId="169" formatCode="#,##0.0"/>
    <numFmt numFmtId="170" formatCode="_-* #,##0.000\ _K_č_-;\-* #,##0.000\ _K_č_-;_-* &quot;-&quot;??\ _K_č_-;_-@_-"/>
    <numFmt numFmtId="171" formatCode="_-* #,##0.0\ _K_č_-;\-* #,##0.0\ _K_č_-;_-* &quot;-&quot;??\ _K_č_-;_-@_-"/>
    <numFmt numFmtId="172" formatCode="_-* #,##0\ _K_č_-;\-* #,##0\ _K_č_-;_-* &quot;-&quot;??\ _K_č_-;_-@_-"/>
    <numFmt numFmtId="173" formatCode="[$-405]dddd\ d\.\ mmmm\ yyyy"/>
    <numFmt numFmtId="174" formatCode="###&quot;tis&quot;"/>
    <numFmt numFmtId="175" formatCode="_-* #,##0.0000\ _K_č_-;\-* #,##0.0000\ _K_č_-;_-* &quot;-&quot;??\ _K_č_-;_-@_-"/>
    <numFmt numFmtId="176" formatCode="0.0000"/>
    <numFmt numFmtId="177" formatCode="0.000"/>
    <numFmt numFmtId="178" formatCode="###"/>
    <numFmt numFmtId="179" formatCode="#,##0.000"/>
    <numFmt numFmtId="180" formatCode="&quot;tis&quot;"/>
    <numFmt numFmtId="181" formatCode="#,##0.0000"/>
    <numFmt numFmtId="182" formatCode="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  <numFmt numFmtId="187" formatCode="#,##0.00_ ;\-#,##0.00\ "/>
    <numFmt numFmtId="188" formatCode="0.0\ %"/>
    <numFmt numFmtId="189" formatCode="0.00\ %"/>
    <numFmt numFmtId="190" formatCode="000\ 00"/>
    <numFmt numFmtId="191" formatCode="0.00000"/>
    <numFmt numFmtId="192" formatCode="0.000000"/>
  </numFmts>
  <fonts count="57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F8FC"/>
        <bgColor indexed="64"/>
      </patternFill>
    </fill>
    <fill>
      <patternFill patternType="solid">
        <fgColor rgb="FFAAF8FC"/>
        <bgColor indexed="64"/>
      </patternFill>
    </fill>
    <fill>
      <patternFill patternType="solid">
        <fgColor rgb="FFAAF8FC"/>
        <bgColor indexed="64"/>
      </patternFill>
    </fill>
    <fill>
      <patternFill patternType="solid">
        <fgColor rgb="FFAAF8FC"/>
        <bgColor indexed="64"/>
      </patternFill>
    </fill>
    <fill>
      <patternFill patternType="solid">
        <fgColor rgb="FFAAF8F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medium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24997000396251678"/>
      </bottom>
    </border>
    <border>
      <left style="medium"/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/>
      <right style="medium">
        <color indexed="8"/>
      </right>
      <top style="medium"/>
      <bottom style="thick">
        <color indexed="8"/>
      </bottom>
    </border>
    <border>
      <left style="medium"/>
      <right style="medium">
        <color indexed="8"/>
      </right>
      <top style="thick">
        <color indexed="8"/>
      </top>
      <bottom style="medium"/>
    </border>
    <border>
      <left style="medium"/>
      <right style="medium"/>
      <top style="medium"/>
      <bottom style="thick">
        <color indexed="8"/>
      </bottom>
    </border>
    <border>
      <left style="medium"/>
      <right style="medium"/>
      <top style="thick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167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5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0" fontId="5" fillId="33" borderId="23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 wrapText="1"/>
    </xf>
    <xf numFmtId="4" fontId="4" fillId="33" borderId="18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right" wrapText="1"/>
    </xf>
    <xf numFmtId="0" fontId="4" fillId="33" borderId="24" xfId="0" applyFont="1" applyFill="1" applyBorder="1" applyAlignment="1">
      <alignment horizontal="right" wrapText="1"/>
    </xf>
    <xf numFmtId="166" fontId="4" fillId="33" borderId="13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168" fontId="4" fillId="0" borderId="25" xfId="49" applyNumberFormat="1" applyFont="1" applyFill="1" applyBorder="1" applyAlignment="1" applyProtection="1">
      <alignment horizontal="right" wrapText="1"/>
      <protection/>
    </xf>
    <xf numFmtId="0" fontId="4" fillId="33" borderId="10" xfId="0" applyFont="1" applyFill="1" applyBorder="1" applyAlignment="1">
      <alignment horizontal="right" wrapText="1"/>
    </xf>
    <xf numFmtId="169" fontId="4" fillId="33" borderId="13" xfId="0" applyNumberFormat="1" applyFont="1" applyFill="1" applyBorder="1" applyAlignment="1">
      <alignment horizontal="right" wrapText="1"/>
    </xf>
    <xf numFmtId="169" fontId="4" fillId="33" borderId="26" xfId="0" applyNumberFormat="1" applyFont="1" applyFill="1" applyBorder="1" applyAlignment="1">
      <alignment horizontal="right" wrapText="1"/>
    </xf>
    <xf numFmtId="0" fontId="4" fillId="33" borderId="26" xfId="0" applyFont="1" applyFill="1" applyBorder="1" applyAlignment="1">
      <alignment horizontal="right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 wrapText="1"/>
    </xf>
    <xf numFmtId="4" fontId="4" fillId="34" borderId="29" xfId="0" applyNumberFormat="1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4" fontId="4" fillId="34" borderId="18" xfId="0" applyNumberFormat="1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4" fontId="4" fillId="34" borderId="30" xfId="0" applyNumberFormat="1" applyFont="1" applyFill="1" applyBorder="1" applyAlignment="1">
      <alignment horizontal="right" wrapText="1"/>
    </xf>
    <xf numFmtId="0" fontId="4" fillId="34" borderId="28" xfId="0" applyFont="1" applyFill="1" applyBorder="1" applyAlignment="1">
      <alignment horizontal="right" wrapText="1"/>
    </xf>
    <xf numFmtId="166" fontId="4" fillId="34" borderId="29" xfId="0" applyNumberFormat="1" applyFont="1" applyFill="1" applyBorder="1" applyAlignment="1">
      <alignment horizontal="right" wrapText="1"/>
    </xf>
    <xf numFmtId="0" fontId="9" fillId="34" borderId="31" xfId="0" applyFont="1" applyFill="1" applyBorder="1" applyAlignment="1">
      <alignment horizontal="right" wrapText="1"/>
    </xf>
    <xf numFmtId="166" fontId="4" fillId="35" borderId="29" xfId="0" applyNumberFormat="1" applyFont="1" applyFill="1" applyBorder="1" applyAlignment="1">
      <alignment horizontal="right" wrapText="1"/>
    </xf>
    <xf numFmtId="169" fontId="4" fillId="34" borderId="32" xfId="0" applyNumberFormat="1" applyFont="1" applyFill="1" applyBorder="1" applyAlignment="1">
      <alignment horizontal="right" wrapText="1"/>
    </xf>
    <xf numFmtId="169" fontId="4" fillId="34" borderId="33" xfId="0" applyNumberFormat="1" applyFont="1" applyFill="1" applyBorder="1" applyAlignment="1">
      <alignment horizontal="right" wrapText="1"/>
    </xf>
    <xf numFmtId="169" fontId="9" fillId="34" borderId="33" xfId="0" applyNumberFormat="1" applyFont="1" applyFill="1" applyBorder="1" applyAlignment="1">
      <alignment horizontal="right" wrapText="1"/>
    </xf>
    <xf numFmtId="0" fontId="9" fillId="34" borderId="33" xfId="0" applyFont="1" applyFill="1" applyBorder="1" applyAlignment="1">
      <alignment horizontal="right" wrapText="1"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 wrapText="1"/>
    </xf>
    <xf numFmtId="4" fontId="4" fillId="34" borderId="29" xfId="0" applyNumberFormat="1" applyFont="1" applyFill="1" applyBorder="1" applyAlignment="1">
      <alignment horizontal="right" wrapText="1"/>
    </xf>
    <xf numFmtId="0" fontId="4" fillId="34" borderId="19" xfId="0" applyFont="1" applyFill="1" applyBorder="1" applyAlignment="1">
      <alignment horizontal="right" wrapText="1"/>
    </xf>
    <xf numFmtId="169" fontId="4" fillId="34" borderId="34" xfId="0" applyNumberFormat="1" applyFont="1" applyFill="1" applyBorder="1" applyAlignment="1">
      <alignment horizontal="right" wrapText="1"/>
    </xf>
    <xf numFmtId="0" fontId="4" fillId="34" borderId="34" xfId="0" applyFont="1" applyFill="1" applyBorder="1" applyAlignment="1">
      <alignment horizontal="right"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4" fontId="4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4" fontId="4" fillId="34" borderId="18" xfId="0" applyNumberFormat="1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0" fontId="4" fillId="34" borderId="31" xfId="0" applyFont="1" applyFill="1" applyBorder="1" applyAlignment="1">
      <alignment horizontal="right" vertical="top" wrapText="1"/>
    </xf>
    <xf numFmtId="166" fontId="4" fillId="34" borderId="13" xfId="0" applyNumberFormat="1" applyFont="1" applyFill="1" applyBorder="1" applyAlignment="1">
      <alignment horizontal="right" vertical="top" wrapText="1"/>
    </xf>
    <xf numFmtId="166" fontId="4" fillId="35" borderId="13" xfId="0" applyNumberFormat="1" applyFont="1" applyFill="1" applyBorder="1" applyAlignment="1">
      <alignment horizontal="right" vertical="top" wrapText="1"/>
    </xf>
    <xf numFmtId="169" fontId="4" fillId="34" borderId="21" xfId="0" applyNumberFormat="1" applyFont="1" applyFill="1" applyBorder="1" applyAlignment="1">
      <alignment horizontal="right" vertical="top" wrapText="1"/>
    </xf>
    <xf numFmtId="169" fontId="4" fillId="34" borderId="33" xfId="0" applyNumberFormat="1" applyFont="1" applyFill="1" applyBorder="1" applyAlignment="1">
      <alignment horizontal="right" vertical="top" wrapText="1"/>
    </xf>
    <xf numFmtId="0" fontId="4" fillId="34" borderId="33" xfId="0" applyFont="1" applyFill="1" applyBorder="1" applyAlignment="1">
      <alignment horizontal="right" vertical="top" wrapText="1"/>
    </xf>
    <xf numFmtId="0" fontId="4" fillId="33" borderId="19" xfId="0" applyFont="1" applyFill="1" applyBorder="1" applyAlignment="1">
      <alignment wrapText="1"/>
    </xf>
    <xf numFmtId="0" fontId="4" fillId="33" borderId="35" xfId="0" applyFont="1" applyFill="1" applyBorder="1" applyAlignment="1">
      <alignment horizontal="right" wrapText="1"/>
    </xf>
    <xf numFmtId="169" fontId="4" fillId="33" borderId="21" xfId="0" applyNumberFormat="1" applyFont="1" applyFill="1" applyBorder="1" applyAlignment="1">
      <alignment horizontal="right" wrapText="1"/>
    </xf>
    <xf numFmtId="0" fontId="4" fillId="33" borderId="21" xfId="0" applyFont="1" applyFill="1" applyBorder="1" applyAlignment="1">
      <alignment horizontal="right" wrapText="1"/>
    </xf>
    <xf numFmtId="0" fontId="4" fillId="34" borderId="36" xfId="0" applyFont="1" applyFill="1" applyBorder="1" applyAlignment="1">
      <alignment horizontal="right" wrapText="1"/>
    </xf>
    <xf numFmtId="0" fontId="4" fillId="34" borderId="31" xfId="0" applyFont="1" applyFill="1" applyBorder="1" applyAlignment="1">
      <alignment horizontal="right" wrapText="1"/>
    </xf>
    <xf numFmtId="0" fontId="4" fillId="34" borderId="33" xfId="0" applyFont="1" applyFill="1" applyBorder="1" applyAlignment="1">
      <alignment horizontal="right" wrapText="1"/>
    </xf>
    <xf numFmtId="4" fontId="4" fillId="34" borderId="18" xfId="0" applyNumberFormat="1" applyFont="1" applyFill="1" applyBorder="1" applyAlignment="1">
      <alignment horizontal="right" wrapText="1"/>
    </xf>
    <xf numFmtId="0" fontId="4" fillId="0" borderId="23" xfId="0" applyFont="1" applyBorder="1" applyAlignment="1">
      <alignment vertical="top" wrapText="1"/>
    </xf>
    <xf numFmtId="4" fontId="4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4" fontId="4" fillId="34" borderId="37" xfId="0" applyNumberFormat="1" applyFont="1" applyFill="1" applyBorder="1" applyAlignment="1">
      <alignment horizontal="right" wrapText="1"/>
    </xf>
    <xf numFmtId="0" fontId="4" fillId="34" borderId="24" xfId="0" applyFont="1" applyFill="1" applyBorder="1" applyAlignment="1">
      <alignment horizontal="right" wrapText="1"/>
    </xf>
    <xf numFmtId="166" fontId="4" fillId="34" borderId="13" xfId="0" applyNumberFormat="1" applyFont="1" applyFill="1" applyBorder="1" applyAlignment="1">
      <alignment horizontal="right" wrapText="1"/>
    </xf>
    <xf numFmtId="166" fontId="4" fillId="35" borderId="13" xfId="0" applyNumberFormat="1" applyFont="1" applyFill="1" applyBorder="1" applyAlignment="1">
      <alignment horizontal="right" wrapText="1"/>
    </xf>
    <xf numFmtId="169" fontId="4" fillId="34" borderId="21" xfId="0" applyNumberFormat="1" applyFont="1" applyFill="1" applyBorder="1" applyAlignment="1">
      <alignment horizontal="right" wrapText="1"/>
    </xf>
    <xf numFmtId="169" fontId="4" fillId="33" borderId="38" xfId="0" applyNumberFormat="1" applyFont="1" applyFill="1" applyBorder="1" applyAlignment="1">
      <alignment horizontal="right" wrapText="1"/>
    </xf>
    <xf numFmtId="0" fontId="4" fillId="33" borderId="38" xfId="0" applyFont="1" applyFill="1" applyBorder="1" applyAlignment="1">
      <alignment horizontal="right" wrapText="1"/>
    </xf>
    <xf numFmtId="0" fontId="4" fillId="0" borderId="27" xfId="0" applyFont="1" applyFill="1" applyBorder="1" applyAlignment="1">
      <alignment vertical="top" wrapText="1"/>
    </xf>
    <xf numFmtId="4" fontId="4" fillId="34" borderId="39" xfId="0" applyNumberFormat="1" applyFont="1" applyFill="1" applyBorder="1" applyAlignment="1">
      <alignment horizontal="right" wrapText="1"/>
    </xf>
    <xf numFmtId="49" fontId="4" fillId="34" borderId="28" xfId="0" applyNumberFormat="1" applyFont="1" applyFill="1" applyBorder="1" applyAlignment="1">
      <alignment horizontal="right" wrapText="1"/>
    </xf>
    <xf numFmtId="169" fontId="4" fillId="34" borderId="40" xfId="0" applyNumberFormat="1" applyFont="1" applyFill="1" applyBorder="1" applyAlignment="1">
      <alignment horizontal="right" wrapText="1"/>
    </xf>
    <xf numFmtId="0" fontId="4" fillId="34" borderId="40" xfId="0" applyFont="1" applyFill="1" applyBorder="1" applyAlignment="1">
      <alignment horizontal="right" wrapText="1"/>
    </xf>
    <xf numFmtId="4" fontId="4" fillId="34" borderId="28" xfId="0" applyNumberFormat="1" applyFont="1" applyFill="1" applyBorder="1" applyAlignment="1">
      <alignment horizontal="right" wrapText="1"/>
    </xf>
    <xf numFmtId="3" fontId="4" fillId="34" borderId="28" xfId="0" applyNumberFormat="1" applyFont="1" applyFill="1" applyBorder="1" applyAlignment="1">
      <alignment horizontal="right" wrapText="1"/>
    </xf>
    <xf numFmtId="3" fontId="4" fillId="34" borderId="32" xfId="0" applyNumberFormat="1" applyFont="1" applyFill="1" applyBorder="1" applyAlignment="1">
      <alignment horizontal="right" wrapText="1"/>
    </xf>
    <xf numFmtId="49" fontId="4" fillId="34" borderId="32" xfId="0" applyNumberFormat="1" applyFont="1" applyFill="1" applyBorder="1" applyAlignment="1">
      <alignment horizontal="right" wrapText="1"/>
    </xf>
    <xf numFmtId="0" fontId="4" fillId="34" borderId="32" xfId="0" applyFont="1" applyFill="1" applyBorder="1" applyAlignment="1">
      <alignment horizontal="right" wrapText="1"/>
    </xf>
    <xf numFmtId="4" fontId="4" fillId="34" borderId="41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 vertical="top" wrapText="1"/>
    </xf>
    <xf numFmtId="4" fontId="4" fillId="34" borderId="13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4" fillId="0" borderId="42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4" fontId="4" fillId="34" borderId="43" xfId="0" applyNumberFormat="1" applyFont="1" applyFill="1" applyBorder="1" applyAlignment="1">
      <alignment horizontal="center" wrapText="1"/>
    </xf>
    <xf numFmtId="0" fontId="4" fillId="34" borderId="44" xfId="0" applyFont="1" applyFill="1" applyBorder="1" applyAlignment="1">
      <alignment horizontal="center" wrapText="1"/>
    </xf>
    <xf numFmtId="4" fontId="4" fillId="34" borderId="0" xfId="0" applyNumberFormat="1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right" wrapText="1"/>
    </xf>
    <xf numFmtId="166" fontId="4" fillId="34" borderId="0" xfId="0" applyNumberFormat="1" applyFont="1" applyFill="1" applyBorder="1" applyAlignment="1">
      <alignment horizontal="right" wrapText="1"/>
    </xf>
    <xf numFmtId="168" fontId="4" fillId="0" borderId="45" xfId="49" applyNumberFormat="1" applyFont="1" applyFill="1" applyBorder="1" applyAlignment="1" applyProtection="1">
      <alignment horizontal="right" wrapText="1"/>
      <protection/>
    </xf>
    <xf numFmtId="166" fontId="4" fillId="35" borderId="0" xfId="0" applyNumberFormat="1" applyFont="1" applyFill="1" applyBorder="1" applyAlignment="1">
      <alignment horizontal="right" wrapText="1"/>
    </xf>
    <xf numFmtId="169" fontId="4" fillId="34" borderId="38" xfId="0" applyNumberFormat="1" applyFont="1" applyFill="1" applyBorder="1" applyAlignment="1">
      <alignment horizontal="right" wrapText="1"/>
    </xf>
    <xf numFmtId="0" fontId="4" fillId="34" borderId="38" xfId="0" applyFont="1" applyFill="1" applyBorder="1" applyAlignment="1">
      <alignment horizontal="right" wrapText="1"/>
    </xf>
    <xf numFmtId="0" fontId="5" fillId="33" borderId="46" xfId="0" applyFont="1" applyFill="1" applyBorder="1" applyAlignment="1">
      <alignment vertical="top" wrapText="1"/>
    </xf>
    <xf numFmtId="0" fontId="4" fillId="33" borderId="35" xfId="0" applyFont="1" applyFill="1" applyBorder="1" applyAlignment="1">
      <alignment horizontal="center" wrapText="1"/>
    </xf>
    <xf numFmtId="4" fontId="4" fillId="33" borderId="47" xfId="0" applyNumberFormat="1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 wrapText="1"/>
    </xf>
    <xf numFmtId="4" fontId="4" fillId="33" borderId="48" xfId="0" applyNumberFormat="1" applyFont="1" applyFill="1" applyBorder="1" applyAlignment="1">
      <alignment horizontal="center" wrapText="1"/>
    </xf>
    <xf numFmtId="0" fontId="4" fillId="33" borderId="35" xfId="0" applyFont="1" applyFill="1" applyBorder="1" applyAlignment="1">
      <alignment wrapText="1"/>
    </xf>
    <xf numFmtId="4" fontId="4" fillId="33" borderId="47" xfId="0" applyNumberFormat="1" applyFont="1" applyFill="1" applyBorder="1" applyAlignment="1">
      <alignment horizontal="right" wrapText="1"/>
    </xf>
    <xf numFmtId="166" fontId="4" fillId="33" borderId="47" xfId="0" applyNumberFormat="1" applyFont="1" applyFill="1" applyBorder="1" applyAlignment="1">
      <alignment horizontal="right" wrapText="1"/>
    </xf>
    <xf numFmtId="0" fontId="10" fillId="33" borderId="35" xfId="0" applyFont="1" applyFill="1" applyBorder="1" applyAlignment="1">
      <alignment horizontal="right" wrapText="1"/>
    </xf>
    <xf numFmtId="168" fontId="4" fillId="0" borderId="49" xfId="49" applyNumberFormat="1" applyFont="1" applyFill="1" applyBorder="1" applyAlignment="1" applyProtection="1">
      <alignment horizontal="right" wrapText="1"/>
      <protection/>
    </xf>
    <xf numFmtId="169" fontId="4" fillId="33" borderId="47" xfId="0" applyNumberFormat="1" applyFont="1" applyFill="1" applyBorder="1" applyAlignment="1">
      <alignment horizontal="right" wrapText="1"/>
    </xf>
    <xf numFmtId="169" fontId="11" fillId="33" borderId="22" xfId="0" applyNumberFormat="1" applyFont="1" applyFill="1" applyBorder="1" applyAlignment="1">
      <alignment horizontal="right" wrapText="1"/>
    </xf>
    <xf numFmtId="169" fontId="10" fillId="33" borderId="22" xfId="0" applyNumberFormat="1" applyFont="1" applyFill="1" applyBorder="1" applyAlignment="1">
      <alignment horizontal="right" wrapText="1"/>
    </xf>
    <xf numFmtId="169" fontId="4" fillId="33" borderId="49" xfId="0" applyNumberFormat="1" applyFont="1" applyFill="1" applyBorder="1" applyAlignment="1">
      <alignment horizontal="right" wrapText="1"/>
    </xf>
    <xf numFmtId="0" fontId="10" fillId="33" borderId="26" xfId="0" applyFont="1" applyFill="1" applyBorder="1" applyAlignment="1">
      <alignment horizontal="right" wrapText="1"/>
    </xf>
    <xf numFmtId="4" fontId="4" fillId="34" borderId="39" xfId="0" applyNumberFormat="1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3" fontId="4" fillId="34" borderId="40" xfId="0" applyNumberFormat="1" applyFont="1" applyFill="1" applyBorder="1" applyAlignment="1">
      <alignment horizontal="right" wrapText="1"/>
    </xf>
    <xf numFmtId="4" fontId="4" fillId="34" borderId="50" xfId="0" applyNumberFormat="1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5" fillId="36" borderId="46" xfId="0" applyFont="1" applyFill="1" applyBorder="1" applyAlignment="1">
      <alignment vertical="top" wrapText="1"/>
    </xf>
    <xf numFmtId="0" fontId="4" fillId="36" borderId="51" xfId="0" applyFont="1" applyFill="1" applyBorder="1" applyAlignment="1">
      <alignment horizontal="center" wrapText="1"/>
    </xf>
    <xf numFmtId="0" fontId="4" fillId="36" borderId="48" xfId="0" applyFont="1" applyFill="1" applyBorder="1" applyAlignment="1">
      <alignment horizontal="center" wrapText="1"/>
    </xf>
    <xf numFmtId="4" fontId="4" fillId="36" borderId="18" xfId="0" applyNumberFormat="1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4" fontId="4" fillId="36" borderId="11" xfId="0" applyNumberFormat="1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4" fontId="4" fillId="36" borderId="52" xfId="0" applyNumberFormat="1" applyFont="1" applyFill="1" applyBorder="1" applyAlignment="1">
      <alignment horizontal="right" wrapText="1"/>
    </xf>
    <xf numFmtId="0" fontId="4" fillId="36" borderId="10" xfId="0" applyFont="1" applyFill="1" applyBorder="1" applyAlignment="1">
      <alignment horizontal="right" wrapText="1"/>
    </xf>
    <xf numFmtId="166" fontId="4" fillId="36" borderId="52" xfId="0" applyNumberFormat="1" applyFont="1" applyFill="1" applyBorder="1" applyAlignment="1">
      <alignment horizontal="right" wrapText="1"/>
    </xf>
    <xf numFmtId="168" fontId="4" fillId="36" borderId="51" xfId="49" applyNumberFormat="1" applyFont="1" applyFill="1" applyBorder="1" applyAlignment="1" applyProtection="1">
      <alignment horizontal="right" wrapText="1"/>
      <protection/>
    </xf>
    <xf numFmtId="166" fontId="4" fillId="36" borderId="51" xfId="0" applyNumberFormat="1" applyFont="1" applyFill="1" applyBorder="1" applyAlignment="1">
      <alignment horizontal="right" wrapText="1"/>
    </xf>
    <xf numFmtId="0" fontId="4" fillId="36" borderId="35" xfId="0" applyFont="1" applyFill="1" applyBorder="1" applyAlignment="1">
      <alignment horizontal="right" wrapText="1"/>
    </xf>
    <xf numFmtId="169" fontId="4" fillId="36" borderId="51" xfId="0" applyNumberFormat="1" applyFont="1" applyFill="1" applyBorder="1" applyAlignment="1">
      <alignment horizontal="right" wrapText="1"/>
    </xf>
    <xf numFmtId="169" fontId="4" fillId="36" borderId="47" xfId="0" applyNumberFormat="1" applyFont="1" applyFill="1" applyBorder="1" applyAlignment="1">
      <alignment horizontal="right" wrapText="1"/>
    </xf>
    <xf numFmtId="169" fontId="4" fillId="36" borderId="53" xfId="0" applyNumberFormat="1" applyFont="1" applyFill="1" applyBorder="1" applyAlignment="1">
      <alignment horizontal="right" wrapText="1"/>
    </xf>
    <xf numFmtId="0" fontId="4" fillId="34" borderId="45" xfId="0" applyFont="1" applyFill="1" applyBorder="1" applyAlignment="1">
      <alignment horizontal="right" wrapText="1"/>
    </xf>
    <xf numFmtId="0" fontId="4" fillId="0" borderId="54" xfId="0" applyFont="1" applyBorder="1" applyAlignment="1">
      <alignment vertical="top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34" borderId="56" xfId="0" applyFont="1" applyFill="1" applyBorder="1" applyAlignment="1">
      <alignment horizontal="right" wrapText="1"/>
    </xf>
    <xf numFmtId="166" fontId="4" fillId="34" borderId="18" xfId="0" applyNumberFormat="1" applyFont="1" applyFill="1" applyBorder="1" applyAlignment="1">
      <alignment horizontal="right" wrapText="1"/>
    </xf>
    <xf numFmtId="168" fontId="4" fillId="0" borderId="57" xfId="49" applyNumberFormat="1" applyFont="1" applyFill="1" applyBorder="1" applyAlignment="1" applyProtection="1">
      <alignment horizontal="right" wrapText="1"/>
      <protection/>
    </xf>
    <xf numFmtId="166" fontId="4" fillId="35" borderId="54" xfId="0" applyNumberFormat="1" applyFont="1" applyFill="1" applyBorder="1" applyAlignment="1">
      <alignment horizontal="right" wrapText="1"/>
    </xf>
    <xf numFmtId="0" fontId="4" fillId="34" borderId="54" xfId="0" applyFont="1" applyFill="1" applyBorder="1" applyAlignment="1">
      <alignment horizontal="right" wrapText="1"/>
    </xf>
    <xf numFmtId="169" fontId="4" fillId="34" borderId="54" xfId="0" applyNumberFormat="1" applyFont="1" applyFill="1" applyBorder="1" applyAlignment="1">
      <alignment horizontal="right" wrapText="1"/>
    </xf>
    <xf numFmtId="0" fontId="5" fillId="33" borderId="46" xfId="0" applyFont="1" applyFill="1" applyBorder="1" applyAlignment="1">
      <alignment wrapText="1"/>
    </xf>
    <xf numFmtId="0" fontId="4" fillId="33" borderId="51" xfId="0" applyFont="1" applyFill="1" applyBorder="1" applyAlignment="1">
      <alignment wrapText="1"/>
    </xf>
    <xf numFmtId="0" fontId="4" fillId="33" borderId="48" xfId="0" applyFont="1" applyFill="1" applyBorder="1" applyAlignment="1">
      <alignment horizontal="center" wrapText="1"/>
    </xf>
    <xf numFmtId="4" fontId="4" fillId="33" borderId="43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wrapText="1"/>
    </xf>
    <xf numFmtId="0" fontId="4" fillId="33" borderId="24" xfId="0" applyFont="1" applyFill="1" applyBorder="1" applyAlignment="1">
      <alignment wrapText="1"/>
    </xf>
    <xf numFmtId="4" fontId="4" fillId="33" borderId="41" xfId="0" applyNumberFormat="1" applyFont="1" applyFill="1" applyBorder="1" applyAlignment="1">
      <alignment wrapText="1"/>
    </xf>
    <xf numFmtId="166" fontId="4" fillId="33" borderId="41" xfId="0" applyNumberFormat="1" applyFont="1" applyFill="1" applyBorder="1" applyAlignment="1">
      <alignment wrapText="1"/>
    </xf>
    <xf numFmtId="166" fontId="4" fillId="33" borderId="48" xfId="0" applyNumberFormat="1" applyFont="1" applyFill="1" applyBorder="1" applyAlignment="1">
      <alignment wrapText="1"/>
    </xf>
    <xf numFmtId="169" fontId="4" fillId="33" borderId="48" xfId="0" applyNumberFormat="1" applyFont="1" applyFill="1" applyBorder="1" applyAlignment="1">
      <alignment wrapText="1"/>
    </xf>
    <xf numFmtId="169" fontId="4" fillId="33" borderId="22" xfId="0" applyNumberFormat="1" applyFont="1" applyFill="1" applyBorder="1" applyAlignment="1">
      <alignment horizontal="right" wrapText="1"/>
    </xf>
    <xf numFmtId="169" fontId="4" fillId="33" borderId="53" xfId="0" applyNumberFormat="1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58" xfId="0" applyFont="1" applyBorder="1" applyAlignment="1">
      <alignment wrapText="1"/>
    </xf>
    <xf numFmtId="0" fontId="4" fillId="0" borderId="50" xfId="0" applyFont="1" applyBorder="1" applyAlignment="1">
      <alignment horizontal="center" wrapText="1"/>
    </xf>
    <xf numFmtId="4" fontId="4" fillId="34" borderId="59" xfId="0" applyNumberFormat="1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wrapText="1"/>
    </xf>
    <xf numFmtId="4" fontId="4" fillId="34" borderId="50" xfId="0" applyNumberFormat="1" applyFont="1" applyFill="1" applyBorder="1" applyAlignment="1">
      <alignment wrapText="1"/>
    </xf>
    <xf numFmtId="166" fontId="4" fillId="34" borderId="39" xfId="0" applyNumberFormat="1" applyFont="1" applyFill="1" applyBorder="1" applyAlignment="1">
      <alignment wrapText="1"/>
    </xf>
    <xf numFmtId="166" fontId="4" fillId="35" borderId="39" xfId="0" applyNumberFormat="1" applyFont="1" applyFill="1" applyBorder="1" applyAlignment="1">
      <alignment wrapText="1"/>
    </xf>
    <xf numFmtId="169" fontId="4" fillId="34" borderId="32" xfId="0" applyNumberFormat="1" applyFont="1" applyFill="1" applyBorder="1" applyAlignment="1">
      <alignment wrapText="1"/>
    </xf>
    <xf numFmtId="0" fontId="4" fillId="0" borderId="60" xfId="0" applyFont="1" applyBorder="1" applyAlignment="1">
      <alignment wrapText="1"/>
    </xf>
    <xf numFmtId="0" fontId="4" fillId="0" borderId="61" xfId="0" applyFont="1" applyBorder="1" applyAlignment="1">
      <alignment wrapText="1"/>
    </xf>
    <xf numFmtId="0" fontId="4" fillId="0" borderId="43" xfId="0" applyFont="1" applyBorder="1" applyAlignment="1">
      <alignment horizontal="center" wrapText="1"/>
    </xf>
    <xf numFmtId="4" fontId="4" fillId="34" borderId="62" xfId="0" applyNumberFormat="1" applyFont="1" applyFill="1" applyBorder="1" applyAlignment="1">
      <alignment horizontal="center" wrapText="1"/>
    </xf>
    <xf numFmtId="0" fontId="4" fillId="34" borderId="31" xfId="0" applyFont="1" applyFill="1" applyBorder="1" applyAlignment="1">
      <alignment wrapText="1"/>
    </xf>
    <xf numFmtId="4" fontId="4" fillId="34" borderId="43" xfId="0" applyNumberFormat="1" applyFont="1" applyFill="1" applyBorder="1" applyAlignment="1">
      <alignment wrapText="1"/>
    </xf>
    <xf numFmtId="0" fontId="4" fillId="34" borderId="44" xfId="0" applyFont="1" applyFill="1" applyBorder="1" applyAlignment="1">
      <alignment wrapText="1"/>
    </xf>
    <xf numFmtId="166" fontId="4" fillId="34" borderId="43" xfId="0" applyNumberFormat="1" applyFont="1" applyFill="1" applyBorder="1" applyAlignment="1">
      <alignment wrapText="1"/>
    </xf>
    <xf numFmtId="166" fontId="4" fillId="35" borderId="43" xfId="0" applyNumberFormat="1" applyFont="1" applyFill="1" applyBorder="1" applyAlignment="1">
      <alignment wrapText="1"/>
    </xf>
    <xf numFmtId="169" fontId="4" fillId="34" borderId="63" xfId="0" applyNumberFormat="1" applyFont="1" applyFill="1" applyBorder="1" applyAlignment="1">
      <alignment wrapText="1"/>
    </xf>
    <xf numFmtId="0" fontId="4" fillId="34" borderId="64" xfId="0" applyFont="1" applyFill="1" applyBorder="1" applyAlignment="1">
      <alignment wrapText="1"/>
    </xf>
    <xf numFmtId="0" fontId="5" fillId="33" borderId="65" xfId="0" applyFont="1" applyFill="1" applyBorder="1" applyAlignment="1">
      <alignment wrapText="1"/>
    </xf>
    <xf numFmtId="0" fontId="4" fillId="33" borderId="66" xfId="0" applyFont="1" applyFill="1" applyBorder="1" applyAlignment="1">
      <alignment horizontal="center" wrapText="1"/>
    </xf>
    <xf numFmtId="0" fontId="4" fillId="33" borderId="67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68" xfId="0" applyFont="1" applyFill="1" applyBorder="1" applyAlignment="1">
      <alignment horizontal="right" wrapText="1"/>
    </xf>
    <xf numFmtId="166" fontId="4" fillId="33" borderId="67" xfId="0" applyNumberFormat="1" applyFont="1" applyFill="1" applyBorder="1" applyAlignment="1">
      <alignment horizontal="right" wrapText="1"/>
    </xf>
    <xf numFmtId="0" fontId="4" fillId="33" borderId="47" xfId="0" applyFont="1" applyFill="1" applyBorder="1" applyAlignment="1">
      <alignment horizontal="right" wrapText="1"/>
    </xf>
    <xf numFmtId="4" fontId="4" fillId="34" borderId="39" xfId="0" applyNumberFormat="1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right" wrapText="1"/>
    </xf>
    <xf numFmtId="0" fontId="5" fillId="33" borderId="70" xfId="0" applyFont="1" applyFill="1" applyBorder="1" applyAlignment="1">
      <alignment wrapText="1"/>
    </xf>
    <xf numFmtId="0" fontId="4" fillId="33" borderId="71" xfId="0" applyFont="1" applyFill="1" applyBorder="1" applyAlignment="1">
      <alignment wrapText="1"/>
    </xf>
    <xf numFmtId="0" fontId="4" fillId="33" borderId="52" xfId="0" applyFont="1" applyFill="1" applyBorder="1" applyAlignment="1">
      <alignment horizontal="center" wrapText="1"/>
    </xf>
    <xf numFmtId="4" fontId="4" fillId="33" borderId="72" xfId="0" applyNumberFormat="1" applyFont="1" applyFill="1" applyBorder="1" applyAlignment="1">
      <alignment wrapText="1"/>
    </xf>
    <xf numFmtId="0" fontId="4" fillId="33" borderId="44" xfId="0" applyFont="1" applyFill="1" applyBorder="1" applyAlignment="1">
      <alignment wrapText="1"/>
    </xf>
    <xf numFmtId="4" fontId="4" fillId="33" borderId="52" xfId="0" applyNumberFormat="1" applyFont="1" applyFill="1" applyBorder="1" applyAlignment="1">
      <alignment wrapText="1"/>
    </xf>
    <xf numFmtId="169" fontId="4" fillId="33" borderId="43" xfId="0" applyNumberFormat="1" applyFont="1" applyFill="1" applyBorder="1" applyAlignment="1">
      <alignment wrapText="1"/>
    </xf>
    <xf numFmtId="0" fontId="4" fillId="33" borderId="44" xfId="0" applyFont="1" applyFill="1" applyBorder="1" applyAlignment="1">
      <alignment horizontal="right" wrapText="1"/>
    </xf>
    <xf numFmtId="169" fontId="4" fillId="33" borderId="52" xfId="0" applyNumberFormat="1" applyFont="1" applyFill="1" applyBorder="1" applyAlignment="1">
      <alignment wrapText="1"/>
    </xf>
    <xf numFmtId="0" fontId="4" fillId="33" borderId="11" xfId="0" applyFont="1" applyFill="1" applyBorder="1" applyAlignment="1">
      <alignment horizontal="right" wrapText="1"/>
    </xf>
    <xf numFmtId="0" fontId="4" fillId="33" borderId="22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8" fontId="4" fillId="0" borderId="0" xfId="49" applyNumberFormat="1" applyFont="1" applyFill="1" applyBorder="1" applyAlignment="1" applyProtection="1">
      <alignment horizontal="right" wrapText="1"/>
      <protection/>
    </xf>
    <xf numFmtId="0" fontId="0" fillId="0" borderId="45" xfId="0" applyBorder="1" applyAlignment="1">
      <alignment/>
    </xf>
    <xf numFmtId="0" fontId="8" fillId="37" borderId="61" xfId="0" applyFont="1" applyFill="1" applyBorder="1" applyAlignment="1">
      <alignment horizontal="justify" wrapText="1"/>
    </xf>
    <xf numFmtId="0" fontId="5" fillId="37" borderId="61" xfId="0" applyFont="1" applyFill="1" applyBorder="1" applyAlignment="1">
      <alignment horizontal="center" wrapText="1"/>
    </xf>
    <xf numFmtId="0" fontId="8" fillId="37" borderId="73" xfId="0" applyFont="1" applyFill="1" applyBorder="1" applyAlignment="1">
      <alignment horizontal="justify" wrapText="1"/>
    </xf>
    <xf numFmtId="0" fontId="5" fillId="37" borderId="73" xfId="0" applyFont="1" applyFill="1" applyBorder="1" applyAlignment="1">
      <alignment horizontal="center" wrapText="1"/>
    </xf>
    <xf numFmtId="0" fontId="5" fillId="37" borderId="74" xfId="0" applyFont="1" applyFill="1" applyBorder="1" applyAlignment="1">
      <alignment horizontal="center" vertical="center" wrapText="1"/>
    </xf>
    <xf numFmtId="0" fontId="5" fillId="37" borderId="75" xfId="0" applyFont="1" applyFill="1" applyBorder="1" applyAlignment="1">
      <alignment horizontal="center" vertical="center" wrapText="1"/>
    </xf>
    <xf numFmtId="0" fontId="5" fillId="37" borderId="7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4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5" fillId="33" borderId="42" xfId="0" applyFont="1" applyFill="1" applyBorder="1" applyAlignment="1">
      <alignment wrapText="1"/>
    </xf>
    <xf numFmtId="0" fontId="4" fillId="33" borderId="58" xfId="0" applyFont="1" applyFill="1" applyBorder="1" applyAlignment="1">
      <alignment wrapText="1"/>
    </xf>
    <xf numFmtId="0" fontId="4" fillId="33" borderId="50" xfId="0" applyFont="1" applyFill="1" applyBorder="1" applyAlignment="1">
      <alignment horizontal="center" wrapText="1"/>
    </xf>
    <xf numFmtId="4" fontId="4" fillId="33" borderId="50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166" fontId="4" fillId="33" borderId="50" xfId="0" applyNumberFormat="1" applyFont="1" applyFill="1" applyBorder="1" applyAlignment="1">
      <alignment wrapText="1"/>
    </xf>
    <xf numFmtId="168" fontId="4" fillId="33" borderId="17" xfId="49" applyNumberFormat="1" applyFont="1" applyFill="1" applyBorder="1" applyAlignment="1" applyProtection="1">
      <alignment horizontal="right" wrapText="1"/>
      <protection/>
    </xf>
    <xf numFmtId="166" fontId="4" fillId="33" borderId="52" xfId="0" applyNumberFormat="1" applyFont="1" applyFill="1" applyBorder="1" applyAlignment="1">
      <alignment wrapText="1"/>
    </xf>
    <xf numFmtId="4" fontId="4" fillId="33" borderId="26" xfId="0" applyNumberFormat="1" applyFont="1" applyFill="1" applyBorder="1" applyAlignment="1">
      <alignment wrapText="1"/>
    </xf>
    <xf numFmtId="4" fontId="4" fillId="33" borderId="26" xfId="0" applyNumberFormat="1" applyFont="1" applyFill="1" applyBorder="1" applyAlignment="1">
      <alignment horizontal="right" wrapText="1"/>
    </xf>
    <xf numFmtId="0" fontId="5" fillId="0" borderId="23" xfId="0" applyFont="1" applyBorder="1" applyAlignment="1">
      <alignment horizontal="left" wrapText="1" indent="2"/>
    </xf>
    <xf numFmtId="0" fontId="4" fillId="0" borderId="77" xfId="0" applyFont="1" applyBorder="1" applyAlignment="1">
      <alignment wrapText="1"/>
    </xf>
    <xf numFmtId="0" fontId="4" fillId="0" borderId="50" xfId="0" applyFont="1" applyBorder="1" applyAlignment="1">
      <alignment wrapText="1"/>
    </xf>
    <xf numFmtId="4" fontId="4" fillId="0" borderId="41" xfId="0" applyNumberFormat="1" applyFont="1" applyBorder="1" applyAlignment="1">
      <alignment horizontal="center" wrapText="1"/>
    </xf>
    <xf numFmtId="0" fontId="4" fillId="0" borderId="41" xfId="0" applyFont="1" applyBorder="1" applyAlignment="1">
      <alignment wrapText="1"/>
    </xf>
    <xf numFmtId="4" fontId="4" fillId="0" borderId="41" xfId="0" applyNumberFormat="1" applyFont="1" applyBorder="1" applyAlignment="1">
      <alignment wrapText="1"/>
    </xf>
    <xf numFmtId="0" fontId="4" fillId="0" borderId="24" xfId="0" applyFont="1" applyBorder="1" applyAlignment="1">
      <alignment wrapText="1"/>
    </xf>
    <xf numFmtId="166" fontId="4" fillId="0" borderId="41" xfId="0" applyNumberFormat="1" applyFont="1" applyBorder="1" applyAlignment="1">
      <alignment horizontal="right" wrapText="1"/>
    </xf>
    <xf numFmtId="0" fontId="4" fillId="0" borderId="24" xfId="0" applyFont="1" applyBorder="1" applyAlignment="1">
      <alignment horizontal="right" wrapText="1"/>
    </xf>
    <xf numFmtId="168" fontId="4" fillId="0" borderId="53" xfId="49" applyNumberFormat="1" applyFont="1" applyFill="1" applyBorder="1" applyAlignment="1" applyProtection="1">
      <alignment horizontal="right" wrapText="1"/>
      <protection/>
    </xf>
    <xf numFmtId="4" fontId="4" fillId="0" borderId="21" xfId="0" applyNumberFormat="1" applyFont="1" applyBorder="1" applyAlignment="1">
      <alignment horizontal="right" wrapText="1"/>
    </xf>
    <xf numFmtId="4" fontId="4" fillId="34" borderId="32" xfId="0" applyNumberFormat="1" applyFont="1" applyFill="1" applyBorder="1" applyAlignment="1">
      <alignment horizontal="right" wrapText="1"/>
    </xf>
    <xf numFmtId="4" fontId="4" fillId="34" borderId="13" xfId="0" applyNumberFormat="1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4" fontId="4" fillId="34" borderId="21" xfId="0" applyNumberFormat="1" applyFont="1" applyFill="1" applyBorder="1" applyAlignment="1">
      <alignment horizontal="right" wrapText="1"/>
    </xf>
    <xf numFmtId="0" fontId="4" fillId="34" borderId="21" xfId="0" applyFont="1" applyFill="1" applyBorder="1" applyAlignment="1">
      <alignment horizontal="right" wrapText="1"/>
    </xf>
    <xf numFmtId="4" fontId="4" fillId="33" borderId="41" xfId="0" applyNumberFormat="1" applyFont="1" applyFill="1" applyBorder="1" applyAlignment="1">
      <alignment horizontal="right" vertical="top" wrapText="1"/>
    </xf>
    <xf numFmtId="0" fontId="4" fillId="33" borderId="24" xfId="0" applyFont="1" applyFill="1" applyBorder="1" applyAlignment="1">
      <alignment horizontal="right" vertical="top" wrapText="1"/>
    </xf>
    <xf numFmtId="166" fontId="4" fillId="33" borderId="41" xfId="0" applyNumberFormat="1" applyFont="1" applyFill="1" applyBorder="1" applyAlignment="1">
      <alignment horizontal="right" vertical="top" wrapText="1"/>
    </xf>
    <xf numFmtId="4" fontId="4" fillId="33" borderId="21" xfId="0" applyNumberFormat="1" applyFont="1" applyFill="1" applyBorder="1" applyAlignment="1">
      <alignment horizontal="right" vertical="top" wrapText="1"/>
    </xf>
    <xf numFmtId="0" fontId="4" fillId="33" borderId="21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center" wrapText="1"/>
    </xf>
    <xf numFmtId="4" fontId="4" fillId="33" borderId="41" xfId="0" applyNumberFormat="1" applyFont="1" applyFill="1" applyBorder="1" applyAlignment="1">
      <alignment horizontal="right" wrapText="1"/>
    </xf>
    <xf numFmtId="166" fontId="4" fillId="33" borderId="41" xfId="0" applyNumberFormat="1" applyFont="1" applyFill="1" applyBorder="1" applyAlignment="1">
      <alignment horizontal="right" wrapText="1"/>
    </xf>
    <xf numFmtId="4" fontId="4" fillId="33" borderId="21" xfId="0" applyNumberFormat="1" applyFont="1" applyFill="1" applyBorder="1" applyAlignment="1">
      <alignment horizontal="right" wrapText="1"/>
    </xf>
    <xf numFmtId="166" fontId="4" fillId="38" borderId="13" xfId="0" applyNumberFormat="1" applyFont="1" applyFill="1" applyBorder="1" applyAlignment="1">
      <alignment horizontal="right" wrapText="1"/>
    </xf>
    <xf numFmtId="0" fontId="4" fillId="38" borderId="24" xfId="0" applyFont="1" applyFill="1" applyBorder="1" applyAlignment="1">
      <alignment horizontal="right" wrapText="1"/>
    </xf>
    <xf numFmtId="168" fontId="4" fillId="38" borderId="53" xfId="49" applyNumberFormat="1" applyFont="1" applyFill="1" applyBorder="1" applyAlignment="1" applyProtection="1">
      <alignment horizontal="right" wrapText="1"/>
      <protection/>
    </xf>
    <xf numFmtId="4" fontId="4" fillId="38" borderId="21" xfId="0" applyNumberFormat="1" applyFont="1" applyFill="1" applyBorder="1" applyAlignment="1">
      <alignment horizontal="right" wrapText="1"/>
    </xf>
    <xf numFmtId="0" fontId="4" fillId="38" borderId="21" xfId="0" applyFont="1" applyFill="1" applyBorder="1" applyAlignment="1">
      <alignment horizontal="right" wrapText="1"/>
    </xf>
    <xf numFmtId="0" fontId="4" fillId="33" borderId="51" xfId="0" applyFont="1" applyFill="1" applyBorder="1" applyAlignment="1">
      <alignment horizontal="center" wrapText="1"/>
    </xf>
    <xf numFmtId="0" fontId="4" fillId="33" borderId="72" xfId="0" applyFont="1" applyFill="1" applyBorder="1" applyAlignment="1">
      <alignment horizontal="center" wrapText="1"/>
    </xf>
    <xf numFmtId="4" fontId="4" fillId="33" borderId="50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wrapText="1"/>
    </xf>
    <xf numFmtId="4" fontId="4" fillId="33" borderId="39" xfId="0" applyNumberFormat="1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right" wrapText="1"/>
    </xf>
    <xf numFmtId="4" fontId="4" fillId="33" borderId="32" xfId="0" applyNumberFormat="1" applyFont="1" applyFill="1" applyBorder="1" applyAlignment="1">
      <alignment horizontal="right" wrapText="1"/>
    </xf>
    <xf numFmtId="0" fontId="4" fillId="33" borderId="32" xfId="0" applyFont="1" applyFill="1" applyBorder="1" applyAlignment="1">
      <alignment horizontal="right" wrapText="1"/>
    </xf>
    <xf numFmtId="0" fontId="4" fillId="33" borderId="5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46" xfId="0" applyFont="1" applyBorder="1" applyAlignment="1">
      <alignment vertical="center" wrapText="1"/>
    </xf>
    <xf numFmtId="0" fontId="4" fillId="0" borderId="51" xfId="0" applyFont="1" applyBorder="1" applyAlignment="1">
      <alignment horizontal="center" wrapText="1"/>
    </xf>
    <xf numFmtId="0" fontId="4" fillId="0" borderId="73" xfId="0" applyFont="1" applyBorder="1" applyAlignment="1">
      <alignment wrapText="1"/>
    </xf>
    <xf numFmtId="0" fontId="4" fillId="0" borderId="73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top" wrapText="1"/>
    </xf>
    <xf numFmtId="0" fontId="4" fillId="0" borderId="58" xfId="0" applyFont="1" applyBorder="1" applyAlignment="1">
      <alignment vertical="top" wrapText="1"/>
    </xf>
    <xf numFmtId="0" fontId="4" fillId="0" borderId="73" xfId="0" applyFont="1" applyFill="1" applyBorder="1" applyAlignment="1">
      <alignment vertical="top" wrapText="1"/>
    </xf>
    <xf numFmtId="0" fontId="4" fillId="0" borderId="73" xfId="0" applyFont="1" applyBorder="1" applyAlignment="1">
      <alignment vertical="top" wrapText="1"/>
    </xf>
    <xf numFmtId="0" fontId="4" fillId="33" borderId="35" xfId="0" applyFont="1" applyFill="1" applyBorder="1" applyAlignment="1">
      <alignment horizontal="center" vertical="center" wrapText="1"/>
    </xf>
    <xf numFmtId="0" fontId="5" fillId="36" borderId="70" xfId="0" applyFont="1" applyFill="1" applyBorder="1" applyAlignment="1">
      <alignment vertical="top" wrapText="1"/>
    </xf>
    <xf numFmtId="0" fontId="4" fillId="36" borderId="4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4" fillId="0" borderId="57" xfId="0" applyFont="1" applyBorder="1" applyAlignment="1">
      <alignment horizont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8" fillId="37" borderId="71" xfId="0" applyFont="1" applyFill="1" applyBorder="1" applyAlignment="1">
      <alignment wrapText="1"/>
    </xf>
    <xf numFmtId="0" fontId="8" fillId="37" borderId="77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right" wrapText="1"/>
    </xf>
    <xf numFmtId="0" fontId="4" fillId="0" borderId="73" xfId="0" applyFont="1" applyBorder="1" applyAlignment="1">
      <alignment horizontal="center" wrapText="1"/>
    </xf>
    <xf numFmtId="0" fontId="5" fillId="33" borderId="2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6" fontId="0" fillId="39" borderId="78" xfId="0" applyNumberFormat="1" applyFill="1" applyBorder="1" applyAlignment="1">
      <alignment horizontal="center"/>
    </xf>
    <xf numFmtId="169" fontId="0" fillId="39" borderId="78" xfId="34" applyNumberFormat="1" applyFill="1" applyBorder="1" applyAlignment="1">
      <alignment horizontal="center"/>
    </xf>
    <xf numFmtId="166" fontId="0" fillId="39" borderId="79" xfId="0" applyNumberFormat="1" applyFill="1" applyBorder="1" applyAlignment="1">
      <alignment horizontal="center"/>
    </xf>
    <xf numFmtId="169" fontId="0" fillId="39" borderId="79" xfId="34" applyNumberFormat="1" applyFill="1" applyBorder="1" applyAlignment="1">
      <alignment horizontal="center"/>
    </xf>
    <xf numFmtId="166" fontId="0" fillId="39" borderId="80" xfId="0" applyNumberFormat="1" applyFill="1" applyBorder="1" applyAlignment="1">
      <alignment horizontal="center"/>
    </xf>
    <xf numFmtId="166" fontId="0" fillId="39" borderId="81" xfId="0" applyNumberFormat="1" applyFill="1" applyBorder="1" applyAlignment="1">
      <alignment horizontal="center"/>
    </xf>
    <xf numFmtId="0" fontId="5" fillId="37" borderId="8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84" xfId="0" applyFont="1" applyFill="1" applyBorder="1" applyAlignment="1">
      <alignment horizontal="center" vertical="center" wrapText="1"/>
    </xf>
    <xf numFmtId="169" fontId="4" fillId="33" borderId="78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69" fontId="0" fillId="39" borderId="0" xfId="34" applyNumberFormat="1" applyFill="1" applyBorder="1" applyAlignment="1">
      <alignment horizontal="center"/>
    </xf>
    <xf numFmtId="0" fontId="5" fillId="0" borderId="85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2" fontId="0" fillId="40" borderId="0" xfId="34" applyNumberFormat="1" applyFont="1" applyFill="1" applyBorder="1" applyAlignment="1">
      <alignment horizontal="center" wrapText="1"/>
    </xf>
    <xf numFmtId="2" fontId="0" fillId="40" borderId="0" xfId="34" applyNumberFormat="1" applyFill="1" applyBorder="1" applyAlignment="1">
      <alignment horizontal="center" wrapText="1"/>
    </xf>
    <xf numFmtId="169" fontId="4" fillId="33" borderId="86" xfId="0" applyNumberFormat="1" applyFont="1" applyFill="1" applyBorder="1" applyAlignment="1">
      <alignment horizontal="center" wrapText="1"/>
    </xf>
    <xf numFmtId="169" fontId="0" fillId="39" borderId="86" xfId="34" applyNumberFormat="1" applyFill="1" applyBorder="1" applyAlignment="1">
      <alignment horizontal="center"/>
    </xf>
    <xf numFmtId="0" fontId="4" fillId="0" borderId="83" xfId="0" applyFont="1" applyBorder="1" applyAlignment="1">
      <alignment horizontal="center" wrapText="1"/>
    </xf>
    <xf numFmtId="0" fontId="5" fillId="41" borderId="0" xfId="0" applyFont="1" applyFill="1" applyBorder="1" applyAlignment="1">
      <alignment wrapText="1"/>
    </xf>
    <xf numFmtId="0" fontId="4" fillId="41" borderId="0" xfId="0" applyFont="1" applyFill="1" applyBorder="1" applyAlignment="1">
      <alignment horizontal="center" wrapText="1"/>
    </xf>
    <xf numFmtId="0" fontId="4" fillId="41" borderId="0" xfId="0" applyFont="1" applyFill="1" applyBorder="1" applyAlignment="1">
      <alignment horizontal="center" vertical="center" wrapText="1"/>
    </xf>
    <xf numFmtId="0" fontId="0" fillId="42" borderId="0" xfId="0" applyNumberFormat="1" applyFill="1" applyBorder="1" applyAlignment="1">
      <alignment horizontal="center"/>
    </xf>
    <xf numFmtId="0" fontId="5" fillId="37" borderId="87" xfId="0" applyFont="1" applyFill="1" applyBorder="1" applyAlignment="1">
      <alignment horizontal="center" vertical="center" wrapText="1"/>
    </xf>
    <xf numFmtId="2" fontId="0" fillId="40" borderId="78" xfId="34" applyNumberFormat="1" applyFont="1" applyFill="1" applyBorder="1" applyAlignment="1">
      <alignment horizontal="center" wrapText="1"/>
    </xf>
    <xf numFmtId="0" fontId="4" fillId="33" borderId="87" xfId="0" applyFont="1" applyFill="1" applyBorder="1" applyAlignment="1">
      <alignment horizontal="center" wrapText="1"/>
    </xf>
    <xf numFmtId="0" fontId="4" fillId="33" borderId="87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169" fontId="0" fillId="43" borderId="79" xfId="34" applyNumberFormat="1" applyFill="1" applyBorder="1" applyAlignment="1">
      <alignment horizontal="center"/>
    </xf>
    <xf numFmtId="169" fontId="0" fillId="44" borderId="78" xfId="34" applyNumberFormat="1" applyFill="1" applyBorder="1" applyAlignment="1">
      <alignment horizontal="center"/>
    </xf>
    <xf numFmtId="169" fontId="0" fillId="45" borderId="86" xfId="34" applyNumberFormat="1" applyFill="1" applyBorder="1" applyAlignment="1">
      <alignment horizontal="center"/>
    </xf>
    <xf numFmtId="169" fontId="0" fillId="45" borderId="79" xfId="34" applyNumberFormat="1" applyFill="1" applyBorder="1" applyAlignment="1">
      <alignment horizontal="center"/>
    </xf>
    <xf numFmtId="169" fontId="0" fillId="46" borderId="86" xfId="34" applyNumberFormat="1" applyFill="1" applyBorder="1" applyAlignment="1">
      <alignment horizontal="center"/>
    </xf>
    <xf numFmtId="169" fontId="0" fillId="46" borderId="78" xfId="34" applyNumberFormat="1" applyFill="1" applyBorder="1" applyAlignment="1">
      <alignment horizontal="center"/>
    </xf>
    <xf numFmtId="169" fontId="0" fillId="46" borderId="0" xfId="34" applyNumberFormat="1" applyFill="1" applyBorder="1" applyAlignment="1">
      <alignment horizontal="center"/>
    </xf>
    <xf numFmtId="169" fontId="0" fillId="46" borderId="79" xfId="34" applyNumberFormat="1" applyFill="1" applyBorder="1" applyAlignment="1">
      <alignment horizontal="center"/>
    </xf>
    <xf numFmtId="169" fontId="0" fillId="46" borderId="88" xfId="34" applyNumberFormat="1" applyFill="1" applyBorder="1" applyAlignment="1">
      <alignment horizontal="center"/>
    </xf>
    <xf numFmtId="0" fontId="4" fillId="47" borderId="78" xfId="0" applyFont="1" applyFill="1" applyBorder="1" applyAlignment="1">
      <alignment horizontal="center" wrapText="1"/>
    </xf>
    <xf numFmtId="169" fontId="0" fillId="46" borderId="89" xfId="34" applyNumberFormat="1" applyFill="1" applyBorder="1" applyAlignment="1">
      <alignment horizontal="center"/>
    </xf>
    <xf numFmtId="169" fontId="0" fillId="43" borderId="78" xfId="34" applyNumberFormat="1" applyFill="1" applyBorder="1" applyAlignment="1">
      <alignment horizontal="center"/>
    </xf>
    <xf numFmtId="169" fontId="0" fillId="46" borderId="87" xfId="34" applyNumberFormat="1" applyFill="1" applyBorder="1" applyAlignment="1">
      <alignment horizontal="center"/>
    </xf>
    <xf numFmtId="169" fontId="0" fillId="46" borderId="84" xfId="34" applyNumberFormat="1" applyFill="1" applyBorder="1" applyAlignment="1">
      <alignment horizontal="center"/>
    </xf>
    <xf numFmtId="166" fontId="0" fillId="46" borderId="79" xfId="0" applyNumberFormat="1" applyFill="1" applyBorder="1" applyAlignment="1">
      <alignment horizontal="center"/>
    </xf>
    <xf numFmtId="166" fontId="0" fillId="46" borderId="78" xfId="0" applyNumberFormat="1" applyFill="1" applyBorder="1" applyAlignment="1">
      <alignment horizontal="center"/>
    </xf>
    <xf numFmtId="166" fontId="0" fillId="46" borderId="0" xfId="0" applyNumberFormat="1" applyFill="1" applyAlignment="1">
      <alignment horizontal="center"/>
    </xf>
    <xf numFmtId="166" fontId="0" fillId="46" borderId="82" xfId="0" applyNumberFormat="1" applyFill="1" applyBorder="1" applyAlignment="1">
      <alignment horizontal="center"/>
    </xf>
    <xf numFmtId="166" fontId="0" fillId="46" borderId="87" xfId="0" applyNumberFormat="1" applyFill="1" applyBorder="1" applyAlignment="1">
      <alignment horizontal="center"/>
    </xf>
    <xf numFmtId="166" fontId="0" fillId="46" borderId="84" xfId="0" applyNumberFormat="1" applyFill="1" applyBorder="1" applyAlignment="1">
      <alignment horizontal="center"/>
    </xf>
    <xf numFmtId="166" fontId="0" fillId="46" borderId="90" xfId="0" applyNumberFormat="1" applyFill="1" applyBorder="1" applyAlignment="1">
      <alignment horizontal="center"/>
    </xf>
    <xf numFmtId="0" fontId="0" fillId="46" borderId="91" xfId="0" applyFill="1" applyBorder="1" applyAlignment="1">
      <alignment horizontal="center" vertical="center"/>
    </xf>
    <xf numFmtId="166" fontId="4" fillId="33" borderId="87" xfId="0" applyNumberFormat="1" applyFont="1" applyFill="1" applyBorder="1" applyAlignment="1">
      <alignment horizontal="center" vertical="center" wrapText="1"/>
    </xf>
    <xf numFmtId="166" fontId="4" fillId="33" borderId="87" xfId="0" applyNumberFormat="1" applyFont="1" applyFill="1" applyBorder="1" applyAlignment="1">
      <alignment horizontal="center" wrapText="1"/>
    </xf>
    <xf numFmtId="169" fontId="0" fillId="48" borderId="78" xfId="34" applyNumberFormat="1" applyFill="1" applyBorder="1" applyAlignment="1">
      <alignment horizontal="center"/>
    </xf>
    <xf numFmtId="0" fontId="0" fillId="49" borderId="0" xfId="0" applyFill="1" applyAlignment="1">
      <alignment/>
    </xf>
    <xf numFmtId="169" fontId="0" fillId="50" borderId="78" xfId="34" applyNumberFormat="1" applyFill="1" applyBorder="1" applyAlignment="1">
      <alignment horizontal="center"/>
    </xf>
    <xf numFmtId="169" fontId="0" fillId="44" borderId="84" xfId="34" applyNumberFormat="1" applyFill="1" applyBorder="1" applyAlignment="1">
      <alignment horizontal="center"/>
    </xf>
    <xf numFmtId="169" fontId="0" fillId="50" borderId="0" xfId="34" applyNumberFormat="1" applyFill="1" applyBorder="1" applyAlignment="1">
      <alignment horizontal="center"/>
    </xf>
    <xf numFmtId="169" fontId="0" fillId="44" borderId="82" xfId="34" applyNumberFormat="1" applyFill="1" applyBorder="1" applyAlignment="1">
      <alignment horizontal="center"/>
    </xf>
    <xf numFmtId="169" fontId="0" fillId="0" borderId="0" xfId="0" applyNumberFormat="1" applyAlignment="1">
      <alignment/>
    </xf>
    <xf numFmtId="166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" fillId="0" borderId="87" xfId="0" applyFont="1" applyBorder="1" applyAlignment="1">
      <alignment horizontal="center" wrapText="1"/>
    </xf>
    <xf numFmtId="169" fontId="0" fillId="51" borderId="0" xfId="34" applyNumberFormat="1" applyFill="1" applyBorder="1" applyAlignment="1">
      <alignment horizontal="center"/>
    </xf>
    <xf numFmtId="169" fontId="0" fillId="51" borderId="88" xfId="34" applyNumberFormat="1" applyFill="1" applyBorder="1" applyAlignment="1">
      <alignment horizontal="center"/>
    </xf>
    <xf numFmtId="169" fontId="0" fillId="51" borderId="89" xfId="34" applyNumberFormat="1" applyFill="1" applyBorder="1" applyAlignment="1">
      <alignment horizontal="center"/>
    </xf>
    <xf numFmtId="169" fontId="0" fillId="51" borderId="87" xfId="34" applyNumberFormat="1" applyFill="1" applyBorder="1" applyAlignment="1">
      <alignment horizontal="center"/>
    </xf>
    <xf numFmtId="169" fontId="4" fillId="52" borderId="86" xfId="0" applyNumberFormat="1" applyFont="1" applyFill="1" applyBorder="1" applyAlignment="1">
      <alignment horizontal="center" wrapText="1"/>
    </xf>
    <xf numFmtId="169" fontId="4" fillId="52" borderId="78" xfId="0" applyNumberFormat="1" applyFont="1" applyFill="1" applyBorder="1" applyAlignment="1">
      <alignment horizontal="center" wrapText="1"/>
    </xf>
    <xf numFmtId="169" fontId="0" fillId="53" borderId="78" xfId="34" applyNumberFormat="1" applyFill="1" applyBorder="1" applyAlignment="1">
      <alignment horizontal="center"/>
    </xf>
    <xf numFmtId="0" fontId="8" fillId="0" borderId="92" xfId="0" applyFont="1" applyBorder="1" applyAlignment="1">
      <alignment horizontal="center" vertical="center" wrapText="1"/>
    </xf>
    <xf numFmtId="169" fontId="0" fillId="54" borderId="78" xfId="34" applyNumberFormat="1" applyFont="1" applyFill="1" applyBorder="1" applyAlignment="1">
      <alignment horizontal="center"/>
    </xf>
    <xf numFmtId="169" fontId="0" fillId="55" borderId="86" xfId="34" applyNumberFormat="1" applyFont="1" applyFill="1" applyBorder="1" applyAlignment="1">
      <alignment horizontal="center"/>
    </xf>
    <xf numFmtId="169" fontId="0" fillId="55" borderId="79" xfId="34" applyNumberFormat="1" applyFont="1" applyFill="1" applyBorder="1" applyAlignment="1">
      <alignment horizontal="center"/>
    </xf>
    <xf numFmtId="169" fontId="0" fillId="56" borderId="78" xfId="34" applyNumberFormat="1" applyFill="1" applyBorder="1" applyAlignment="1">
      <alignment horizontal="center"/>
    </xf>
    <xf numFmtId="169" fontId="0" fillId="51" borderId="78" xfId="34" applyNumberFormat="1" applyFill="1" applyBorder="1" applyAlignment="1">
      <alignment horizontal="center"/>
    </xf>
    <xf numFmtId="169" fontId="0" fillId="51" borderId="86" xfId="34" applyNumberFormat="1" applyFill="1" applyBorder="1" applyAlignment="1">
      <alignment horizontal="center"/>
    </xf>
    <xf numFmtId="169" fontId="0" fillId="51" borderId="79" xfId="34" applyNumberFormat="1" applyFill="1" applyBorder="1" applyAlignment="1">
      <alignment horizontal="center"/>
    </xf>
    <xf numFmtId="169" fontId="0" fillId="51" borderId="84" xfId="34" applyNumberFormat="1" applyFill="1" applyBorder="1" applyAlignment="1">
      <alignment horizontal="center"/>
    </xf>
    <xf numFmtId="169" fontId="0" fillId="51" borderId="81" xfId="34" applyNumberFormat="1" applyFill="1" applyBorder="1" applyAlignment="1">
      <alignment horizontal="center"/>
    </xf>
    <xf numFmtId="3" fontId="0" fillId="52" borderId="79" xfId="34" applyNumberFormat="1" applyFill="1" applyBorder="1" applyAlignment="1">
      <alignment horizontal="center" wrapText="1"/>
    </xf>
    <xf numFmtId="3" fontId="4" fillId="52" borderId="78" xfId="0" applyNumberFormat="1" applyFont="1" applyFill="1" applyBorder="1" applyAlignment="1">
      <alignment horizontal="center" wrapText="1"/>
    </xf>
    <xf numFmtId="3" fontId="4" fillId="52" borderId="93" xfId="0" applyNumberFormat="1" applyFont="1" applyFill="1" applyBorder="1" applyAlignment="1">
      <alignment horizontal="center" wrapText="1"/>
    </xf>
    <xf numFmtId="3" fontId="0" fillId="54" borderId="79" xfId="34" applyNumberFormat="1" applyFont="1" applyFill="1" applyBorder="1" applyAlignment="1">
      <alignment horizontal="center"/>
    </xf>
    <xf numFmtId="3" fontId="0" fillId="56" borderId="78" xfId="34" applyNumberFormat="1" applyFont="1" applyFill="1" applyBorder="1" applyAlignment="1">
      <alignment horizontal="center"/>
    </xf>
    <xf numFmtId="3" fontId="0" fillId="54" borderId="93" xfId="34" applyNumberFormat="1" applyFont="1" applyFill="1" applyBorder="1" applyAlignment="1">
      <alignment horizontal="center"/>
    </xf>
    <xf numFmtId="3" fontId="0" fillId="39" borderId="79" xfId="34" applyNumberFormat="1" applyFill="1" applyBorder="1" applyAlignment="1">
      <alignment horizontal="center"/>
    </xf>
    <xf numFmtId="3" fontId="0" fillId="51" borderId="79" xfId="34" applyNumberFormat="1" applyFill="1" applyBorder="1" applyAlignment="1">
      <alignment horizontal="center"/>
    </xf>
    <xf numFmtId="3" fontId="0" fillId="56" borderId="78" xfId="34" applyNumberFormat="1" applyFill="1" applyBorder="1" applyAlignment="1">
      <alignment horizontal="center"/>
    </xf>
    <xf numFmtId="3" fontId="0" fillId="54" borderId="93" xfId="34" applyNumberFormat="1" applyFill="1" applyBorder="1" applyAlignment="1">
      <alignment horizontal="center"/>
    </xf>
    <xf numFmtId="3" fontId="0" fillId="53" borderId="78" xfId="34" applyNumberFormat="1" applyFill="1" applyBorder="1" applyAlignment="1">
      <alignment horizontal="center"/>
    </xf>
    <xf numFmtId="3" fontId="0" fillId="53" borderId="93" xfId="34" applyNumberFormat="1" applyFill="1" applyBorder="1" applyAlignment="1">
      <alignment horizontal="center"/>
    </xf>
    <xf numFmtId="3" fontId="0" fillId="56" borderId="79" xfId="34" applyNumberFormat="1" applyFill="1" applyBorder="1" applyAlignment="1">
      <alignment horizontal="center"/>
    </xf>
    <xf numFmtId="3" fontId="0" fillId="51" borderId="81" xfId="34" applyNumberFormat="1" applyFill="1" applyBorder="1" applyAlignment="1">
      <alignment horizontal="center"/>
    </xf>
    <xf numFmtId="172" fontId="0" fillId="39" borderId="79" xfId="34" applyNumberFormat="1" applyFill="1" applyBorder="1" applyAlignment="1">
      <alignment horizontal="center"/>
    </xf>
    <xf numFmtId="172" fontId="0" fillId="39" borderId="78" xfId="34" applyNumberFormat="1" applyFill="1" applyBorder="1" applyAlignment="1">
      <alignment horizontal="center"/>
    </xf>
    <xf numFmtId="172" fontId="0" fillId="53" borderId="93" xfId="34" applyNumberFormat="1" applyFill="1" applyBorder="1" applyAlignment="1">
      <alignment horizontal="center"/>
    </xf>
    <xf numFmtId="0" fontId="5" fillId="52" borderId="94" xfId="0" applyFont="1" applyFill="1" applyBorder="1" applyAlignment="1">
      <alignment wrapText="1"/>
    </xf>
    <xf numFmtId="0" fontId="4" fillId="52" borderId="95" xfId="0" applyFont="1" applyFill="1" applyBorder="1" applyAlignment="1">
      <alignment horizontal="center" wrapText="1"/>
    </xf>
    <xf numFmtId="0" fontId="4" fillId="52" borderId="95" xfId="0" applyFont="1" applyFill="1" applyBorder="1" applyAlignment="1">
      <alignment horizontal="center" vertical="center" wrapText="1"/>
    </xf>
    <xf numFmtId="0" fontId="4" fillId="52" borderId="95" xfId="0" applyFont="1" applyFill="1" applyBorder="1" applyAlignment="1">
      <alignment wrapText="1"/>
    </xf>
    <xf numFmtId="3" fontId="0" fillId="51" borderId="96" xfId="34" applyNumberFormat="1" applyFill="1" applyBorder="1" applyAlignment="1">
      <alignment horizontal="center"/>
    </xf>
    <xf numFmtId="3" fontId="0" fillId="51" borderId="82" xfId="34" applyNumberFormat="1" applyFill="1" applyBorder="1" applyAlignment="1">
      <alignment horizontal="center"/>
    </xf>
    <xf numFmtId="3" fontId="0" fillId="54" borderId="97" xfId="34" applyNumberFormat="1" applyFill="1" applyBorder="1" applyAlignment="1">
      <alignment horizontal="center"/>
    </xf>
    <xf numFmtId="0" fontId="4" fillId="52" borderId="98" xfId="0" applyFont="1" applyFill="1" applyBorder="1" applyAlignment="1">
      <alignment horizontal="center" vertical="center" wrapText="1"/>
    </xf>
    <xf numFmtId="169" fontId="0" fillId="51" borderId="80" xfId="34" applyNumberFormat="1" applyFill="1" applyBorder="1" applyAlignment="1">
      <alignment horizontal="center"/>
    </xf>
    <xf numFmtId="0" fontId="5" fillId="52" borderId="99" xfId="0" applyFont="1" applyFill="1" applyBorder="1" applyAlignment="1">
      <alignment wrapText="1"/>
    </xf>
    <xf numFmtId="0" fontId="5" fillId="52" borderId="100" xfId="0" applyFont="1" applyFill="1" applyBorder="1" applyAlignment="1">
      <alignment wrapText="1"/>
    </xf>
    <xf numFmtId="0" fontId="5" fillId="0" borderId="42" xfId="0" applyFont="1" applyBorder="1" applyAlignment="1">
      <alignment vertical="center" wrapText="1"/>
    </xf>
    <xf numFmtId="0" fontId="4" fillId="0" borderId="58" xfId="0" applyFont="1" applyBorder="1" applyAlignment="1">
      <alignment horizontal="right" wrapText="1"/>
    </xf>
    <xf numFmtId="2" fontId="0" fillId="40" borderId="87" xfId="34" applyNumberFormat="1" applyFont="1" applyFill="1" applyBorder="1" applyAlignment="1">
      <alignment horizontal="center" wrapText="1"/>
    </xf>
    <xf numFmtId="2" fontId="0" fillId="40" borderId="96" xfId="34" applyNumberFormat="1" applyFont="1" applyFill="1" applyBorder="1" applyAlignment="1">
      <alignment horizontal="center" wrapText="1"/>
    </xf>
    <xf numFmtId="2" fontId="0" fillId="40" borderId="101" xfId="34" applyNumberFormat="1" applyFont="1" applyFill="1" applyBorder="1" applyAlignment="1">
      <alignment horizontal="center" wrapText="1"/>
    </xf>
    <xf numFmtId="169" fontId="0" fillId="51" borderId="82" xfId="34" applyNumberFormat="1" applyFill="1" applyBorder="1" applyAlignment="1">
      <alignment horizontal="center"/>
    </xf>
    <xf numFmtId="3" fontId="0" fillId="54" borderId="80" xfId="34" applyNumberFormat="1" applyFill="1" applyBorder="1" applyAlignment="1">
      <alignment horizontal="center"/>
    </xf>
    <xf numFmtId="3" fontId="0" fillId="54" borderId="101" xfId="34" applyNumberFormat="1" applyFill="1" applyBorder="1" applyAlignment="1">
      <alignment horizontal="center"/>
    </xf>
    <xf numFmtId="0" fontId="5" fillId="52" borderId="102" xfId="0" applyFont="1" applyFill="1" applyBorder="1" applyAlignment="1">
      <alignment wrapText="1"/>
    </xf>
    <xf numFmtId="0" fontId="4" fillId="52" borderId="103" xfId="0" applyFont="1" applyFill="1" applyBorder="1" applyAlignment="1">
      <alignment horizontal="center" wrapText="1"/>
    </xf>
    <xf numFmtId="0" fontId="4" fillId="52" borderId="104" xfId="0" applyFont="1" applyFill="1" applyBorder="1" applyAlignment="1">
      <alignment horizontal="center" wrapText="1"/>
    </xf>
    <xf numFmtId="3" fontId="0" fillId="51" borderId="80" xfId="34" applyNumberFormat="1" applyFill="1" applyBorder="1" applyAlignment="1">
      <alignment horizontal="center"/>
    </xf>
    <xf numFmtId="3" fontId="0" fillId="56" borderId="82" xfId="34" applyNumberFormat="1" applyFill="1" applyBorder="1" applyAlignment="1">
      <alignment horizontal="center"/>
    </xf>
    <xf numFmtId="3" fontId="0" fillId="56" borderId="84" xfId="34" applyNumberFormat="1" applyFill="1" applyBorder="1" applyAlignment="1">
      <alignment horizontal="center"/>
    </xf>
    <xf numFmtId="3" fontId="0" fillId="54" borderId="105" xfId="34" applyNumberFormat="1" applyFill="1" applyBorder="1" applyAlignment="1">
      <alignment horizontal="center"/>
    </xf>
    <xf numFmtId="3" fontId="0" fillId="56" borderId="87" xfId="34" applyNumberFormat="1" applyFill="1" applyBorder="1" applyAlignment="1">
      <alignment horizontal="center"/>
    </xf>
    <xf numFmtId="0" fontId="5" fillId="57" borderId="94" xfId="0" applyFont="1" applyFill="1" applyBorder="1" applyAlignment="1">
      <alignment vertical="top" wrapText="1"/>
    </xf>
    <xf numFmtId="0" fontId="4" fillId="57" borderId="95" xfId="0" applyFont="1" applyFill="1" applyBorder="1" applyAlignment="1">
      <alignment horizontal="center" wrapText="1"/>
    </xf>
    <xf numFmtId="0" fontId="4" fillId="57" borderId="98" xfId="0" applyFont="1" applyFill="1" applyBorder="1" applyAlignment="1">
      <alignment horizontal="center" vertical="center" wrapText="1"/>
    </xf>
    <xf numFmtId="169" fontId="0" fillId="56" borderId="82" xfId="34" applyNumberFormat="1" applyFill="1" applyBorder="1" applyAlignment="1">
      <alignment horizontal="center"/>
    </xf>
    <xf numFmtId="3" fontId="0" fillId="56" borderId="80" xfId="34" applyNumberFormat="1" applyFill="1" applyBorder="1" applyAlignment="1">
      <alignment horizontal="center"/>
    </xf>
    <xf numFmtId="0" fontId="5" fillId="52" borderId="94" xfId="0" applyFont="1" applyFill="1" applyBorder="1" applyAlignment="1">
      <alignment vertical="top" wrapText="1"/>
    </xf>
    <xf numFmtId="0" fontId="4" fillId="52" borderId="106" xfId="0" applyFont="1" applyFill="1" applyBorder="1" applyAlignment="1">
      <alignment horizontal="center" wrapText="1"/>
    </xf>
    <xf numFmtId="0" fontId="4" fillId="52" borderId="106" xfId="0" applyFont="1" applyFill="1" applyBorder="1" applyAlignment="1">
      <alignment horizontal="center" vertical="center" wrapText="1"/>
    </xf>
    <xf numFmtId="169" fontId="0" fillId="51" borderId="107" xfId="34" applyNumberFormat="1" applyFill="1" applyBorder="1" applyAlignment="1">
      <alignment horizontal="center"/>
    </xf>
    <xf numFmtId="169" fontId="0" fillId="51" borderId="92" xfId="34" applyNumberFormat="1" applyFill="1" applyBorder="1" applyAlignment="1">
      <alignment horizontal="center"/>
    </xf>
    <xf numFmtId="169" fontId="0" fillId="56" borderId="84" xfId="34" applyNumberFormat="1" applyFill="1" applyBorder="1" applyAlignment="1">
      <alignment horizontal="center"/>
    </xf>
    <xf numFmtId="169" fontId="0" fillId="55" borderId="107" xfId="34" applyNumberFormat="1" applyFont="1" applyFill="1" applyBorder="1" applyAlignment="1">
      <alignment horizontal="center"/>
    </xf>
    <xf numFmtId="169" fontId="0" fillId="54" borderId="82" xfId="34" applyNumberFormat="1" applyFont="1" applyFill="1" applyBorder="1" applyAlignment="1">
      <alignment horizontal="center"/>
    </xf>
    <xf numFmtId="3" fontId="0" fillId="54" borderId="80" xfId="34" applyNumberFormat="1" applyFont="1" applyFill="1" applyBorder="1" applyAlignment="1">
      <alignment horizontal="center"/>
    </xf>
    <xf numFmtId="3" fontId="0" fillId="56" borderId="82" xfId="34" applyNumberFormat="1" applyFont="1" applyFill="1" applyBorder="1" applyAlignment="1">
      <alignment horizontal="center"/>
    </xf>
    <xf numFmtId="3" fontId="0" fillId="54" borderId="97" xfId="34" applyNumberFormat="1" applyFont="1" applyFill="1" applyBorder="1" applyAlignment="1">
      <alignment horizontal="center"/>
    </xf>
    <xf numFmtId="169" fontId="0" fillId="56" borderId="81" xfId="34" applyNumberFormat="1" applyFont="1" applyFill="1" applyBorder="1" applyAlignment="1">
      <alignment horizontal="center"/>
    </xf>
    <xf numFmtId="169" fontId="0" fillId="54" borderId="84" xfId="34" applyNumberFormat="1" applyFont="1" applyFill="1" applyBorder="1" applyAlignment="1">
      <alignment horizontal="center"/>
    </xf>
    <xf numFmtId="3" fontId="0" fillId="54" borderId="81" xfId="34" applyNumberFormat="1" applyFont="1" applyFill="1" applyBorder="1" applyAlignment="1">
      <alignment horizontal="center"/>
    </xf>
    <xf numFmtId="3" fontId="0" fillId="56" borderId="84" xfId="34" applyNumberFormat="1" applyFont="1" applyFill="1" applyBorder="1" applyAlignment="1">
      <alignment horizontal="center"/>
    </xf>
    <xf numFmtId="3" fontId="0" fillId="54" borderId="105" xfId="34" applyNumberFormat="1" applyFont="1" applyFill="1" applyBorder="1" applyAlignment="1">
      <alignment horizontal="center"/>
    </xf>
    <xf numFmtId="0" fontId="4" fillId="0" borderId="101" xfId="0" applyFont="1" applyBorder="1" applyAlignment="1">
      <alignment horizontal="center" wrapText="1"/>
    </xf>
    <xf numFmtId="0" fontId="8" fillId="0" borderId="107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5" fillId="52" borderId="100" xfId="0" applyFont="1" applyFill="1" applyBorder="1" applyAlignment="1">
      <alignment horizontal="right" wrapText="1"/>
    </xf>
    <xf numFmtId="172" fontId="0" fillId="51" borderId="108" xfId="34" applyNumberFormat="1" applyFill="1" applyBorder="1" applyAlignment="1">
      <alignment horizontal="center"/>
    </xf>
    <xf numFmtId="172" fontId="0" fillId="51" borderId="109" xfId="34" applyNumberFormat="1" applyFill="1" applyBorder="1" applyAlignment="1">
      <alignment horizontal="center"/>
    </xf>
    <xf numFmtId="172" fontId="0" fillId="51" borderId="110" xfId="34" applyNumberFormat="1" applyFill="1" applyBorder="1" applyAlignment="1">
      <alignment horizontal="center"/>
    </xf>
    <xf numFmtId="172" fontId="0" fillId="39" borderId="111" xfId="34" applyNumberFormat="1" applyFill="1" applyBorder="1" applyAlignment="1">
      <alignment horizontal="center"/>
    </xf>
    <xf numFmtId="172" fontId="0" fillId="39" borderId="112" xfId="34" applyNumberFormat="1" applyFill="1" applyBorder="1" applyAlignment="1">
      <alignment horizontal="center"/>
    </xf>
    <xf numFmtId="172" fontId="0" fillId="51" borderId="90" xfId="34" applyNumberFormat="1" applyFill="1" applyBorder="1" applyAlignment="1">
      <alignment horizontal="center"/>
    </xf>
    <xf numFmtId="166" fontId="0" fillId="51" borderId="108" xfId="34" applyNumberFormat="1" applyFill="1" applyBorder="1" applyAlignment="1">
      <alignment horizontal="center"/>
    </xf>
    <xf numFmtId="166" fontId="0" fillId="51" borderId="109" xfId="34" applyNumberFormat="1" applyFill="1" applyBorder="1" applyAlignment="1">
      <alignment horizontal="center"/>
    </xf>
    <xf numFmtId="166" fontId="0" fillId="51" borderId="110" xfId="34" applyNumberFormat="1" applyFill="1" applyBorder="1" applyAlignment="1">
      <alignment horizontal="center"/>
    </xf>
    <xf numFmtId="166" fontId="0" fillId="39" borderId="111" xfId="34" applyNumberFormat="1" applyFill="1" applyBorder="1" applyAlignment="1">
      <alignment horizontal="center"/>
    </xf>
    <xf numFmtId="166" fontId="0" fillId="39" borderId="112" xfId="34" applyNumberFormat="1" applyFill="1" applyBorder="1" applyAlignment="1">
      <alignment horizontal="center"/>
    </xf>
    <xf numFmtId="166" fontId="0" fillId="39" borderId="79" xfId="34" applyNumberFormat="1" applyFill="1" applyBorder="1" applyAlignment="1">
      <alignment horizontal="center"/>
    </xf>
    <xf numFmtId="166" fontId="0" fillId="52" borderId="78" xfId="34" applyNumberFormat="1" applyFill="1" applyBorder="1" applyAlignment="1">
      <alignment horizontal="center" wrapText="1"/>
    </xf>
    <xf numFmtId="166" fontId="0" fillId="52" borderId="79" xfId="34" applyNumberFormat="1" applyFill="1" applyBorder="1" applyAlignment="1">
      <alignment horizontal="center" wrapText="1"/>
    </xf>
    <xf numFmtId="166" fontId="0" fillId="53" borderId="93" xfId="34" applyNumberFormat="1" applyFill="1" applyBorder="1" applyAlignment="1">
      <alignment horizontal="center"/>
    </xf>
    <xf numFmtId="166" fontId="0" fillId="51" borderId="90" xfId="34" applyNumberFormat="1" applyFill="1" applyBorder="1" applyAlignment="1">
      <alignment horizontal="center"/>
    </xf>
    <xf numFmtId="166" fontId="4" fillId="58" borderId="78" xfId="0" applyNumberFormat="1" applyFont="1" applyFill="1" applyBorder="1" applyAlignment="1">
      <alignment horizontal="center" wrapText="1"/>
    </xf>
    <xf numFmtId="166" fontId="0" fillId="58" borderId="79" xfId="34" applyNumberFormat="1" applyFill="1" applyBorder="1" applyAlignment="1">
      <alignment horizontal="center" wrapText="1"/>
    </xf>
    <xf numFmtId="166" fontId="0" fillId="56" borderId="78" xfId="34" applyNumberFormat="1" applyFill="1" applyBorder="1" applyAlignment="1">
      <alignment horizontal="center"/>
    </xf>
    <xf numFmtId="166" fontId="0" fillId="54" borderId="93" xfId="34" applyNumberFormat="1" applyFill="1" applyBorder="1" applyAlignment="1">
      <alignment horizontal="center"/>
    </xf>
    <xf numFmtId="166" fontId="0" fillId="56" borderId="79" xfId="34" applyNumberFormat="1" applyFill="1" applyBorder="1" applyAlignment="1">
      <alignment horizontal="center"/>
    </xf>
    <xf numFmtId="169" fontId="0" fillId="54" borderId="97" xfId="34" applyNumberFormat="1" applyFill="1" applyBorder="1" applyAlignment="1">
      <alignment horizontal="center"/>
    </xf>
    <xf numFmtId="169" fontId="0" fillId="56" borderId="79" xfId="34" applyNumberFormat="1" applyFill="1" applyBorder="1" applyAlignment="1">
      <alignment horizontal="center"/>
    </xf>
    <xf numFmtId="169" fontId="0" fillId="54" borderId="93" xfId="34" applyNumberFormat="1" applyFill="1" applyBorder="1" applyAlignment="1">
      <alignment horizontal="center"/>
    </xf>
    <xf numFmtId="169" fontId="0" fillId="56" borderId="81" xfId="34" applyNumberFormat="1" applyFill="1" applyBorder="1" applyAlignment="1">
      <alignment horizontal="center"/>
    </xf>
    <xf numFmtId="169" fontId="0" fillId="54" borderId="105" xfId="34" applyNumberFormat="1" applyFill="1" applyBorder="1" applyAlignment="1">
      <alignment horizontal="center"/>
    </xf>
    <xf numFmtId="4" fontId="0" fillId="51" borderId="84" xfId="34" applyNumberFormat="1" applyFill="1" applyBorder="1" applyAlignment="1">
      <alignment horizontal="center"/>
    </xf>
    <xf numFmtId="4" fontId="0" fillId="51" borderId="81" xfId="34" applyNumberFormat="1" applyFill="1" applyBorder="1" applyAlignment="1">
      <alignment horizontal="center"/>
    </xf>
    <xf numFmtId="4" fontId="0" fillId="56" borderId="84" xfId="34" applyNumberFormat="1" applyFill="1" applyBorder="1" applyAlignment="1">
      <alignment horizontal="center"/>
    </xf>
    <xf numFmtId="4" fontId="0" fillId="54" borderId="105" xfId="34" applyNumberFormat="1" applyFill="1" applyBorder="1" applyAlignment="1">
      <alignment horizontal="center"/>
    </xf>
    <xf numFmtId="169" fontId="0" fillId="51" borderId="96" xfId="34" applyNumberFormat="1" applyFill="1" applyBorder="1" applyAlignment="1">
      <alignment horizontal="center"/>
    </xf>
    <xf numFmtId="169" fontId="0" fillId="54" borderId="101" xfId="34" applyNumberFormat="1" applyFill="1" applyBorder="1" applyAlignment="1">
      <alignment horizontal="center"/>
    </xf>
    <xf numFmtId="169" fontId="0" fillId="53" borderId="93" xfId="34" applyNumberFormat="1" applyFill="1" applyBorder="1" applyAlignment="1">
      <alignment horizontal="center"/>
    </xf>
    <xf numFmtId="3" fontId="0" fillId="59" borderId="0" xfId="34" applyNumberFormat="1" applyFill="1" applyBorder="1" applyAlignment="1">
      <alignment horizontal="center"/>
    </xf>
    <xf numFmtId="166" fontId="0" fillId="51" borderId="113" xfId="34" applyNumberFormat="1" applyFill="1" applyBorder="1" applyAlignment="1">
      <alignment horizontal="center"/>
    </xf>
    <xf numFmtId="172" fontId="0" fillId="39" borderId="114" xfId="34" applyNumberFormat="1" applyFill="1" applyBorder="1" applyAlignment="1">
      <alignment horizontal="center"/>
    </xf>
    <xf numFmtId="172" fontId="0" fillId="51" borderId="115" xfId="34" applyNumberFormat="1" applyFill="1" applyBorder="1" applyAlignment="1">
      <alignment horizontal="center"/>
    </xf>
    <xf numFmtId="172" fontId="0" fillId="51" borderId="113" xfId="34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19" borderId="116" xfId="0" applyFont="1" applyFill="1" applyBorder="1" applyAlignment="1">
      <alignment horizontal="center" vertical="center" wrapText="1"/>
    </xf>
    <xf numFmtId="0" fontId="8" fillId="19" borderId="97" xfId="0" applyFont="1" applyFill="1" applyBorder="1" applyAlignment="1">
      <alignment horizontal="justify" wrapText="1"/>
    </xf>
    <xf numFmtId="0" fontId="8" fillId="19" borderId="80" xfId="0" applyFont="1" applyFill="1" applyBorder="1" applyAlignment="1">
      <alignment horizontal="center" wrapText="1"/>
    </xf>
    <xf numFmtId="0" fontId="5" fillId="0" borderId="117" xfId="0" applyFont="1" applyBorder="1" applyAlignment="1">
      <alignment wrapText="1"/>
    </xf>
    <xf numFmtId="0" fontId="4" fillId="0" borderId="78" xfId="0" applyFont="1" applyBorder="1" applyAlignment="1">
      <alignment horizontal="center" wrapText="1"/>
    </xf>
    <xf numFmtId="0" fontId="4" fillId="0" borderId="79" xfId="0" applyFont="1" applyBorder="1" applyAlignment="1">
      <alignment horizontal="center" wrapText="1"/>
    </xf>
    <xf numFmtId="0" fontId="5" fillId="60" borderId="118" xfId="0" applyFont="1" applyFill="1" applyBorder="1" applyAlignment="1">
      <alignment wrapText="1"/>
    </xf>
    <xf numFmtId="0" fontId="4" fillId="60" borderId="119" xfId="0" applyFont="1" applyFill="1" applyBorder="1" applyAlignment="1">
      <alignment horizontal="center" wrapText="1"/>
    </xf>
    <xf numFmtId="0" fontId="4" fillId="60" borderId="120" xfId="0" applyFont="1" applyFill="1" applyBorder="1" applyAlignment="1">
      <alignment horizontal="center" wrapText="1"/>
    </xf>
    <xf numFmtId="0" fontId="4" fillId="0" borderId="84" xfId="0" applyFont="1" applyBorder="1" applyAlignment="1">
      <alignment wrapText="1"/>
    </xf>
    <xf numFmtId="0" fontId="4" fillId="0" borderId="105" xfId="0" applyFont="1" applyBorder="1" applyAlignment="1">
      <alignment horizontal="center" wrapText="1"/>
    </xf>
    <xf numFmtId="0" fontId="4" fillId="0" borderId="92" xfId="0" applyFont="1" applyBorder="1" applyAlignment="1">
      <alignment horizontal="center" wrapText="1"/>
    </xf>
    <xf numFmtId="0" fontId="4" fillId="0" borderId="84" xfId="0" applyFont="1" applyFill="1" applyBorder="1" applyAlignment="1">
      <alignment wrapText="1"/>
    </xf>
    <xf numFmtId="0" fontId="4" fillId="0" borderId="105" xfId="0" applyFont="1" applyFill="1" applyBorder="1" applyAlignment="1">
      <alignment horizontal="center" wrapText="1"/>
    </xf>
    <xf numFmtId="0" fontId="4" fillId="0" borderId="92" xfId="0" applyFont="1" applyFill="1" applyBorder="1" applyAlignment="1">
      <alignment horizontal="center" wrapText="1"/>
    </xf>
    <xf numFmtId="0" fontId="4" fillId="0" borderId="118" xfId="0" applyFont="1" applyBorder="1" applyAlignment="1">
      <alignment wrapText="1"/>
    </xf>
    <xf numFmtId="0" fontId="4" fillId="0" borderId="119" xfId="0" applyFont="1" applyBorder="1" applyAlignment="1">
      <alignment horizontal="center" wrapText="1"/>
    </xf>
    <xf numFmtId="0" fontId="4" fillId="0" borderId="118" xfId="0" applyFont="1" applyBorder="1" applyAlignment="1">
      <alignment vertical="top" wrapText="1"/>
    </xf>
    <xf numFmtId="0" fontId="4" fillId="0" borderId="120" xfId="0" applyFont="1" applyBorder="1" applyAlignment="1">
      <alignment horizontal="center" wrapText="1"/>
    </xf>
    <xf numFmtId="0" fontId="4" fillId="0" borderId="84" xfId="0" applyFont="1" applyFill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0" fontId="5" fillId="60" borderId="121" xfId="0" applyFont="1" applyFill="1" applyBorder="1" applyAlignment="1">
      <alignment vertical="top" wrapText="1"/>
    </xf>
    <xf numFmtId="0" fontId="4" fillId="60" borderId="122" xfId="0" applyFont="1" applyFill="1" applyBorder="1" applyAlignment="1">
      <alignment horizontal="center" wrapText="1"/>
    </xf>
    <xf numFmtId="0" fontId="4" fillId="60" borderId="123" xfId="0" applyFont="1" applyFill="1" applyBorder="1" applyAlignment="1">
      <alignment horizontal="center" wrapText="1"/>
    </xf>
    <xf numFmtId="0" fontId="5" fillId="39" borderId="121" xfId="0" applyFont="1" applyFill="1" applyBorder="1" applyAlignment="1">
      <alignment vertical="top" wrapText="1"/>
    </xf>
    <xf numFmtId="0" fontId="4" fillId="39" borderId="121" xfId="0" applyFont="1" applyFill="1" applyBorder="1" applyAlignment="1">
      <alignment horizontal="center" wrapText="1"/>
    </xf>
    <xf numFmtId="0" fontId="4" fillId="39" borderId="124" xfId="0" applyFont="1" applyFill="1" applyBorder="1" applyAlignment="1">
      <alignment horizontal="center" wrapText="1"/>
    </xf>
    <xf numFmtId="0" fontId="4" fillId="0" borderId="125" xfId="0" applyFont="1" applyBorder="1" applyAlignment="1">
      <alignment vertical="top" wrapText="1"/>
    </xf>
    <xf numFmtId="0" fontId="4" fillId="0" borderId="90" xfId="0" applyFont="1" applyBorder="1" applyAlignment="1">
      <alignment horizontal="center" wrapText="1"/>
    </xf>
    <xf numFmtId="0" fontId="4" fillId="0" borderId="126" xfId="0" applyFont="1" applyBorder="1" applyAlignment="1">
      <alignment horizontal="center" wrapText="1"/>
    </xf>
    <xf numFmtId="0" fontId="5" fillId="60" borderId="121" xfId="0" applyFont="1" applyFill="1" applyBorder="1" applyAlignment="1">
      <alignment wrapText="1"/>
    </xf>
    <xf numFmtId="0" fontId="4" fillId="60" borderId="121" xfId="0" applyFont="1" applyFill="1" applyBorder="1" applyAlignment="1">
      <alignment wrapText="1"/>
    </xf>
    <xf numFmtId="0" fontId="4" fillId="60" borderId="124" xfId="0" applyFont="1" applyFill="1" applyBorder="1" applyAlignment="1">
      <alignment horizontal="center" wrapText="1"/>
    </xf>
    <xf numFmtId="0" fontId="4" fillId="0" borderId="87" xfId="0" applyFont="1" applyBorder="1" applyAlignment="1">
      <alignment wrapText="1"/>
    </xf>
    <xf numFmtId="0" fontId="4" fillId="0" borderId="96" xfId="0" applyFont="1" applyBorder="1" applyAlignment="1">
      <alignment horizontal="center" wrapText="1"/>
    </xf>
    <xf numFmtId="0" fontId="4" fillId="0" borderId="82" xfId="0" applyFont="1" applyBorder="1" applyAlignment="1">
      <alignment wrapText="1"/>
    </xf>
    <xf numFmtId="0" fontId="4" fillId="0" borderId="82" xfId="0" applyFont="1" applyBorder="1" applyAlignment="1">
      <alignment horizontal="center" wrapText="1"/>
    </xf>
    <xf numFmtId="0" fontId="4" fillId="0" borderId="80" xfId="0" applyFont="1" applyBorder="1" applyAlignment="1">
      <alignment horizontal="center" wrapText="1"/>
    </xf>
    <xf numFmtId="0" fontId="5" fillId="60" borderId="127" xfId="0" applyFont="1" applyFill="1" applyBorder="1" applyAlignment="1">
      <alignment wrapText="1"/>
    </xf>
    <xf numFmtId="0" fontId="4" fillId="60" borderId="128" xfId="0" applyFont="1" applyFill="1" applyBorder="1" applyAlignment="1">
      <alignment horizontal="center" wrapText="1"/>
    </xf>
    <xf numFmtId="0" fontId="4" fillId="60" borderId="129" xfId="0" applyFont="1" applyFill="1" applyBorder="1" applyAlignment="1">
      <alignment horizontal="center" wrapText="1"/>
    </xf>
    <xf numFmtId="0" fontId="4" fillId="60" borderId="87" xfId="0" applyFont="1" applyFill="1" applyBorder="1" applyAlignment="1">
      <alignment wrapText="1"/>
    </xf>
    <xf numFmtId="0" fontId="4" fillId="60" borderId="87" xfId="0" applyFont="1" applyFill="1" applyBorder="1" applyAlignment="1">
      <alignment horizontal="center" wrapText="1"/>
    </xf>
    <xf numFmtId="0" fontId="4" fillId="0" borderId="84" xfId="0" applyFont="1" applyBorder="1" applyAlignment="1">
      <alignment horizontal="center" wrapText="1"/>
    </xf>
    <xf numFmtId="0" fontId="4" fillId="0" borderId="118" xfId="0" applyFont="1" applyBorder="1" applyAlignment="1">
      <alignment horizontal="center" wrapText="1"/>
    </xf>
    <xf numFmtId="0" fontId="4" fillId="60" borderId="118" xfId="0" applyFont="1" applyFill="1" applyBorder="1" applyAlignment="1">
      <alignment horizontal="center" wrapText="1"/>
    </xf>
    <xf numFmtId="0" fontId="4" fillId="60" borderId="130" xfId="0" applyFont="1" applyFill="1" applyBorder="1" applyAlignment="1">
      <alignment horizontal="center" wrapText="1"/>
    </xf>
    <xf numFmtId="0" fontId="4" fillId="60" borderId="84" xfId="0" applyFont="1" applyFill="1" applyBorder="1" applyAlignment="1">
      <alignment horizontal="center" wrapText="1"/>
    </xf>
    <xf numFmtId="0" fontId="4" fillId="60" borderId="130" xfId="0" applyFont="1" applyFill="1" applyBorder="1" applyAlignment="1">
      <alignment horizontal="center" vertical="center" wrapText="1"/>
    </xf>
    <xf numFmtId="0" fontId="4" fillId="60" borderId="84" xfId="0" applyFont="1" applyFill="1" applyBorder="1" applyAlignment="1">
      <alignment horizontal="center" vertical="center" wrapText="1"/>
    </xf>
    <xf numFmtId="0" fontId="5" fillId="60" borderId="0" xfId="0" applyFont="1" applyFill="1" applyBorder="1" applyAlignment="1">
      <alignment wrapText="1"/>
    </xf>
    <xf numFmtId="0" fontId="4" fillId="60" borderId="0" xfId="0" applyFont="1" applyFill="1" applyBorder="1" applyAlignment="1">
      <alignment horizontal="center" wrapText="1"/>
    </xf>
    <xf numFmtId="0" fontId="4" fillId="60" borderId="0" xfId="0" applyFont="1" applyFill="1" applyBorder="1" applyAlignment="1">
      <alignment horizontal="center" vertical="center" wrapText="1"/>
    </xf>
    <xf numFmtId="43" fontId="0" fillId="0" borderId="0" xfId="34" applyNumberFormat="1" applyAlignment="1">
      <alignment horizontal="center"/>
    </xf>
    <xf numFmtId="43" fontId="0" fillId="0" borderId="0" xfId="34" applyNumberFormat="1" applyAlignment="1">
      <alignment horizontal="right"/>
    </xf>
    <xf numFmtId="43" fontId="0" fillId="0" borderId="0" xfId="34" applyNumberFormat="1" applyAlignment="1">
      <alignment horizontal="left"/>
    </xf>
    <xf numFmtId="43" fontId="0" fillId="0" borderId="0" xfId="34" applyNumberFormat="1" applyAlignment="1">
      <alignment/>
    </xf>
    <xf numFmtId="43" fontId="4" fillId="61" borderId="78" xfId="34" applyNumberFormat="1" applyFont="1" applyFill="1" applyBorder="1" applyAlignment="1">
      <alignment horizontal="center" vertical="center" wrapText="1"/>
    </xf>
    <xf numFmtId="43" fontId="4" fillId="0" borderId="80" xfId="34" applyNumberFormat="1" applyFont="1" applyBorder="1" applyAlignment="1">
      <alignment horizontal="right" wrapText="1"/>
    </xf>
    <xf numFmtId="43" fontId="4" fillId="0" borderId="82" xfId="34" applyNumberFormat="1" applyFont="1" applyBorder="1" applyAlignment="1">
      <alignment horizontal="right" wrapText="1"/>
    </xf>
    <xf numFmtId="4" fontId="4" fillId="60" borderId="79" xfId="34" applyNumberFormat="1" applyFont="1" applyFill="1" applyBorder="1" applyAlignment="1">
      <alignment horizontal="right" wrapText="1"/>
    </xf>
    <xf numFmtId="4" fontId="4" fillId="13" borderId="131" xfId="34" applyNumberFormat="1" applyFont="1" applyFill="1" applyBorder="1" applyAlignment="1">
      <alignment horizontal="right" wrapText="1"/>
    </xf>
    <xf numFmtId="4" fontId="4" fillId="13" borderId="132" xfId="34" applyNumberFormat="1" applyFont="1" applyFill="1" applyBorder="1" applyAlignment="1">
      <alignment horizontal="right" wrapText="1"/>
    </xf>
    <xf numFmtId="4" fontId="4" fillId="13" borderId="133" xfId="34" applyNumberFormat="1" applyFont="1" applyFill="1" applyBorder="1" applyAlignment="1">
      <alignment horizontal="right" wrapText="1"/>
    </xf>
    <xf numFmtId="4" fontId="4" fillId="13" borderId="134" xfId="34" applyNumberFormat="1" applyFont="1" applyFill="1" applyBorder="1" applyAlignment="1">
      <alignment horizontal="right" wrapText="1"/>
    </xf>
    <xf numFmtId="4" fontId="4" fillId="13" borderId="135" xfId="34" applyNumberFormat="1" applyFont="1" applyFill="1" applyBorder="1" applyAlignment="1">
      <alignment horizontal="right" wrapText="1"/>
    </xf>
    <xf numFmtId="4" fontId="4" fillId="13" borderId="136" xfId="34" applyNumberFormat="1" applyFont="1" applyFill="1" applyBorder="1" applyAlignment="1">
      <alignment horizontal="right" wrapText="1"/>
    </xf>
    <xf numFmtId="4" fontId="4" fillId="13" borderId="96" xfId="34" applyNumberFormat="1" applyFont="1" applyFill="1" applyBorder="1" applyAlignment="1">
      <alignment horizontal="right" wrapText="1"/>
    </xf>
    <xf numFmtId="4" fontId="4" fillId="13" borderId="136" xfId="34" applyNumberFormat="1" applyFont="1" applyFill="1" applyBorder="1" applyAlignment="1">
      <alignment wrapText="1"/>
    </xf>
    <xf numFmtId="4" fontId="4" fillId="6" borderId="96" xfId="34" applyNumberFormat="1" applyFont="1" applyFill="1" applyBorder="1" applyAlignment="1">
      <alignment horizontal="right" wrapText="1"/>
    </xf>
    <xf numFmtId="4" fontId="4" fillId="61" borderId="78" xfId="34" applyNumberFormat="1" applyFont="1" applyFill="1" applyBorder="1" applyAlignment="1">
      <alignment horizontal="center" vertical="center" wrapText="1"/>
    </xf>
    <xf numFmtId="4" fontId="4" fillId="60" borderId="80" xfId="34" applyNumberFormat="1" applyFont="1" applyFill="1" applyBorder="1" applyAlignment="1">
      <alignment horizontal="right" wrapText="1"/>
    </xf>
    <xf numFmtId="4" fontId="4" fillId="60" borderId="78" xfId="34" applyNumberFormat="1" applyFont="1" applyFill="1" applyBorder="1" applyAlignment="1">
      <alignment horizontal="right" wrapText="1"/>
    </xf>
    <xf numFmtId="4" fontId="4" fillId="39" borderId="78" xfId="34" applyNumberFormat="1" applyFont="1" applyFill="1" applyBorder="1" applyAlignment="1">
      <alignment horizontal="right" wrapText="1"/>
    </xf>
    <xf numFmtId="4" fontId="4" fillId="62" borderId="79" xfId="34" applyNumberFormat="1" applyFont="1" applyFill="1" applyBorder="1" applyAlignment="1">
      <alignment horizontal="right" wrapText="1"/>
    </xf>
    <xf numFmtId="4" fontId="4" fillId="60" borderId="97" xfId="34" applyNumberFormat="1" applyFont="1" applyFill="1" applyBorder="1" applyAlignment="1">
      <alignment horizontal="right" wrapText="1"/>
    </xf>
    <xf numFmtId="4" fontId="4" fillId="60" borderId="84" xfId="34" applyNumberFormat="1" applyFont="1" applyFill="1" applyBorder="1" applyAlignment="1">
      <alignment horizontal="right" wrapText="1"/>
    </xf>
    <xf numFmtId="4" fontId="4" fillId="60" borderId="81" xfId="34" applyNumberFormat="1" applyFont="1" applyFill="1" applyBorder="1" applyAlignment="1">
      <alignment horizontal="right" wrapText="1"/>
    </xf>
    <xf numFmtId="43" fontId="4" fillId="60" borderId="0" xfId="34" applyNumberFormat="1" applyFont="1" applyFill="1" applyBorder="1" applyAlignment="1">
      <alignment horizontal="right" wrapText="1"/>
    </xf>
    <xf numFmtId="4" fontId="4" fillId="39" borderId="78" xfId="34" applyNumberFormat="1" applyFont="1" applyFill="1" applyBorder="1" applyAlignment="1">
      <alignment horizontal="center" vertical="center" wrapText="1"/>
    </xf>
    <xf numFmtId="4" fontId="4" fillId="39" borderId="84" xfId="34" applyNumberFormat="1" applyFont="1" applyFill="1" applyBorder="1" applyAlignment="1">
      <alignment horizontal="right" wrapText="1"/>
    </xf>
    <xf numFmtId="0" fontId="5" fillId="60" borderId="87" xfId="0" applyFont="1" applyFill="1" applyBorder="1" applyAlignment="1">
      <alignment wrapText="1"/>
    </xf>
    <xf numFmtId="0" fontId="5" fillId="60" borderId="84" xfId="0" applyFont="1" applyFill="1" applyBorder="1" applyAlignment="1">
      <alignment wrapText="1"/>
    </xf>
    <xf numFmtId="0" fontId="4" fillId="13" borderId="133" xfId="34" applyNumberFormat="1" applyFont="1" applyFill="1" applyBorder="1" applyAlignment="1">
      <alignment horizontal="right" wrapText="1"/>
    </xf>
    <xf numFmtId="0" fontId="4" fillId="13" borderId="135" xfId="34" applyNumberFormat="1" applyFont="1" applyFill="1" applyBorder="1" applyAlignment="1">
      <alignment horizontal="right" wrapText="1"/>
    </xf>
    <xf numFmtId="0" fontId="4" fillId="13" borderId="131" xfId="34" applyNumberFormat="1" applyFont="1" applyFill="1" applyBorder="1" applyAlignment="1">
      <alignment horizontal="right" wrapText="1"/>
    </xf>
    <xf numFmtId="0" fontId="4" fillId="6" borderId="87" xfId="34" applyNumberFormat="1" applyFont="1" applyFill="1" applyBorder="1" applyAlignment="1">
      <alignment horizontal="right" wrapText="1"/>
    </xf>
    <xf numFmtId="0" fontId="4" fillId="60" borderId="82" xfId="34" applyNumberFormat="1" applyFont="1" applyFill="1" applyBorder="1" applyAlignment="1">
      <alignment horizontal="right" wrapText="1"/>
    </xf>
    <xf numFmtId="2" fontId="4" fillId="13" borderId="132" xfId="34" applyNumberFormat="1" applyFont="1" applyFill="1" applyBorder="1" applyAlignment="1">
      <alignment horizontal="right" wrapText="1"/>
    </xf>
    <xf numFmtId="2" fontId="4" fillId="13" borderId="133" xfId="34" applyNumberFormat="1" applyFont="1" applyFill="1" applyBorder="1" applyAlignment="1">
      <alignment horizontal="right" wrapText="1"/>
    </xf>
    <xf numFmtId="2" fontId="4" fillId="13" borderId="135" xfId="34" applyNumberFormat="1" applyFont="1" applyFill="1" applyBorder="1" applyAlignment="1">
      <alignment horizontal="right" wrapText="1"/>
    </xf>
    <xf numFmtId="2" fontId="4" fillId="13" borderId="131" xfId="34" applyNumberFormat="1" applyFont="1" applyFill="1" applyBorder="1" applyAlignment="1">
      <alignment horizontal="right" wrapText="1"/>
    </xf>
    <xf numFmtId="2" fontId="4" fillId="13" borderId="87" xfId="34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4" fillId="42" borderId="0" xfId="0" applyFont="1" applyFill="1" applyBorder="1" applyAlignment="1">
      <alignment wrapText="1"/>
    </xf>
    <xf numFmtId="0" fontId="4" fillId="42" borderId="0" xfId="0" applyFont="1" applyFill="1" applyBorder="1" applyAlignment="1">
      <alignment horizontal="center" wrapText="1"/>
    </xf>
    <xf numFmtId="0" fontId="0" fillId="42" borderId="0" xfId="0" applyFill="1" applyBorder="1" applyAlignment="1">
      <alignment/>
    </xf>
    <xf numFmtId="0" fontId="5" fillId="42" borderId="0" xfId="0" applyFont="1" applyFill="1" applyBorder="1" applyAlignment="1">
      <alignment wrapText="1"/>
    </xf>
    <xf numFmtId="4" fontId="4" fillId="42" borderId="0" xfId="34" applyNumberFormat="1" applyFont="1" applyFill="1" applyBorder="1" applyAlignment="1">
      <alignment horizontal="right" wrapText="1"/>
    </xf>
    <xf numFmtId="189" fontId="4" fillId="42" borderId="0" xfId="49" applyNumberFormat="1" applyFont="1" applyFill="1" applyBorder="1" applyAlignment="1">
      <alignment horizontal="right" wrapText="1"/>
    </xf>
    <xf numFmtId="0" fontId="5" fillId="0" borderId="84" xfId="0" applyFont="1" applyBorder="1" applyAlignment="1">
      <alignment wrapText="1"/>
    </xf>
    <xf numFmtId="0" fontId="4" fillId="0" borderId="84" xfId="0" applyFont="1" applyBorder="1" applyAlignment="1">
      <alignment horizontal="right" wrapText="1"/>
    </xf>
    <xf numFmtId="4" fontId="4" fillId="0" borderId="87" xfId="34" applyNumberFormat="1" applyFont="1" applyBorder="1" applyAlignment="1">
      <alignment horizontal="right"/>
    </xf>
    <xf numFmtId="4" fontId="4" fillId="42" borderId="87" xfId="34" applyNumberFormat="1" applyFont="1" applyFill="1" applyBorder="1" applyAlignment="1">
      <alignment horizontal="right"/>
    </xf>
    <xf numFmtId="4" fontId="4" fillId="39" borderId="87" xfId="34" applyNumberFormat="1" applyFont="1" applyFill="1" applyBorder="1" applyAlignment="1">
      <alignment horizontal="right"/>
    </xf>
    <xf numFmtId="0" fontId="5" fillId="19" borderId="78" xfId="0" applyFont="1" applyFill="1" applyBorder="1" applyAlignment="1">
      <alignment horizontal="center" vertical="center" wrapText="1"/>
    </xf>
    <xf numFmtId="0" fontId="8" fillId="19" borderId="93" xfId="0" applyFont="1" applyFill="1" applyBorder="1" applyAlignment="1">
      <alignment horizontal="justify" wrapText="1"/>
    </xf>
    <xf numFmtId="0" fontId="8" fillId="19" borderId="79" xfId="0" applyFont="1" applyFill="1" applyBorder="1" applyAlignment="1">
      <alignment horizontal="center" wrapText="1"/>
    </xf>
    <xf numFmtId="0" fontId="5" fillId="60" borderId="78" xfId="0" applyFont="1" applyFill="1" applyBorder="1" applyAlignment="1">
      <alignment wrapText="1"/>
    </xf>
    <xf numFmtId="0" fontId="4" fillId="60" borderId="78" xfId="0" applyFont="1" applyFill="1" applyBorder="1" applyAlignment="1">
      <alignment wrapText="1"/>
    </xf>
    <xf numFmtId="0" fontId="4" fillId="60" borderId="79" xfId="0" applyFont="1" applyFill="1" applyBorder="1" applyAlignment="1">
      <alignment horizontal="center" wrapText="1"/>
    </xf>
    <xf numFmtId="43" fontId="4" fillId="61" borderId="82" xfId="34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4" fillId="13" borderId="79" xfId="34" applyNumberFormat="1" applyFont="1" applyFill="1" applyBorder="1" applyAlignment="1">
      <alignment horizontal="right" wrapText="1"/>
    </xf>
    <xf numFmtId="4" fontId="4" fillId="2" borderId="79" xfId="34" applyNumberFormat="1" applyFont="1" applyFill="1" applyBorder="1" applyAlignment="1">
      <alignment horizontal="right" wrapText="1"/>
    </xf>
    <xf numFmtId="0" fontId="0" fillId="42" borderId="0" xfId="0" applyFill="1" applyAlignment="1">
      <alignment/>
    </xf>
    <xf numFmtId="4" fontId="4" fillId="39" borderId="79" xfId="34" applyNumberFormat="1" applyFont="1" applyFill="1" applyBorder="1" applyAlignment="1">
      <alignment horizontal="right" wrapText="1"/>
    </xf>
    <xf numFmtId="4" fontId="4" fillId="60" borderId="96" xfId="34" applyNumberFormat="1" applyFont="1" applyFill="1" applyBorder="1" applyAlignment="1">
      <alignment horizontal="right" wrapText="1"/>
    </xf>
    <xf numFmtId="0" fontId="56" fillId="42" borderId="0" xfId="0" applyFont="1" applyFill="1" applyAlignment="1">
      <alignment/>
    </xf>
    <xf numFmtId="189" fontId="4" fillId="42" borderId="86" xfId="49" applyNumberFormat="1" applyFont="1" applyFill="1" applyBorder="1" applyAlignment="1">
      <alignment horizontal="right" wrapText="1"/>
    </xf>
    <xf numFmtId="4" fontId="4" fillId="13" borderId="81" xfId="34" applyNumberFormat="1" applyFont="1" applyFill="1" applyBorder="1" applyAlignment="1">
      <alignment horizontal="right" wrapText="1"/>
    </xf>
    <xf numFmtId="4" fontId="4" fillId="13" borderId="80" xfId="34" applyNumberFormat="1" applyFont="1" applyFill="1" applyBorder="1" applyAlignment="1">
      <alignment horizontal="right" wrapText="1"/>
    </xf>
    <xf numFmtId="4" fontId="4" fillId="60" borderId="87" xfId="34" applyNumberFormat="1" applyFont="1" applyFill="1" applyBorder="1" applyAlignment="1">
      <alignment horizontal="right" wrapText="1"/>
    </xf>
    <xf numFmtId="4" fontId="4" fillId="60" borderId="101" xfId="34" applyNumberFormat="1" applyFont="1" applyFill="1" applyBorder="1" applyAlignment="1">
      <alignment horizontal="right" wrapText="1"/>
    </xf>
    <xf numFmtId="0" fontId="0" fillId="0" borderId="78" xfId="0" applyBorder="1" applyAlignment="1">
      <alignment/>
    </xf>
    <xf numFmtId="0" fontId="0" fillId="0" borderId="0" xfId="0" applyBorder="1" applyAlignment="1">
      <alignment/>
    </xf>
    <xf numFmtId="167" fontId="4" fillId="42" borderId="86" xfId="49" applyFont="1" applyFill="1" applyBorder="1" applyAlignment="1">
      <alignment horizontal="right" wrapText="1"/>
    </xf>
    <xf numFmtId="43" fontId="4" fillId="0" borderId="107" xfId="34" applyNumberFormat="1" applyFont="1" applyBorder="1" applyAlignment="1">
      <alignment horizontal="right" wrapText="1"/>
    </xf>
    <xf numFmtId="4" fontId="4" fillId="60" borderId="93" xfId="34" applyNumberFormat="1" applyFont="1" applyFill="1" applyBorder="1" applyAlignment="1">
      <alignment horizontal="right" wrapText="1"/>
    </xf>
    <xf numFmtId="4" fontId="4" fillId="13" borderId="137" xfId="34" applyNumberFormat="1" applyFont="1" applyFill="1" applyBorder="1" applyAlignment="1">
      <alignment horizontal="right" wrapText="1"/>
    </xf>
    <xf numFmtId="4" fontId="4" fillId="13" borderId="138" xfId="34" applyNumberFormat="1" applyFont="1" applyFill="1" applyBorder="1" applyAlignment="1">
      <alignment horizontal="right" wrapText="1"/>
    </xf>
    <xf numFmtId="4" fontId="4" fillId="13" borderId="139" xfId="34" applyNumberFormat="1" applyFont="1" applyFill="1" applyBorder="1" applyAlignment="1">
      <alignment horizontal="right" wrapText="1"/>
    </xf>
    <xf numFmtId="4" fontId="4" fillId="13" borderId="101" xfId="34" applyNumberFormat="1" applyFont="1" applyFill="1" applyBorder="1" applyAlignment="1">
      <alignment horizontal="right" wrapText="1"/>
    </xf>
    <xf numFmtId="4" fontId="4" fillId="6" borderId="93" xfId="34" applyNumberFormat="1" applyFont="1" applyFill="1" applyBorder="1" applyAlignment="1">
      <alignment horizontal="right" wrapText="1"/>
    </xf>
    <xf numFmtId="43" fontId="4" fillId="61" borderId="79" xfId="34" applyNumberFormat="1" applyFont="1" applyFill="1" applyBorder="1" applyAlignment="1">
      <alignment horizontal="center" vertical="center" wrapText="1"/>
    </xf>
    <xf numFmtId="43" fontId="4" fillId="61" borderId="97" xfId="34" applyNumberFormat="1" applyFont="1" applyFill="1" applyBorder="1" applyAlignment="1">
      <alignment horizontal="center" vertical="center" wrapText="1"/>
    </xf>
    <xf numFmtId="4" fontId="4" fillId="60" borderId="140" xfId="34" applyNumberFormat="1" applyFont="1" applyFill="1" applyBorder="1" applyAlignment="1">
      <alignment horizontal="right" wrapText="1"/>
    </xf>
    <xf numFmtId="4" fontId="4" fillId="60" borderId="141" xfId="34" applyNumberFormat="1" applyFont="1" applyFill="1" applyBorder="1" applyAlignment="1">
      <alignment horizontal="right" wrapText="1"/>
    </xf>
    <xf numFmtId="4" fontId="4" fillId="13" borderId="140" xfId="34" applyNumberFormat="1" applyFont="1" applyFill="1" applyBorder="1" applyAlignment="1">
      <alignment horizontal="right" wrapText="1"/>
    </xf>
    <xf numFmtId="4" fontId="4" fillId="13" borderId="141" xfId="34" applyNumberFormat="1" applyFont="1" applyFill="1" applyBorder="1" applyAlignment="1">
      <alignment horizontal="right" wrapText="1"/>
    </xf>
    <xf numFmtId="4" fontId="4" fillId="2" borderId="140" xfId="34" applyNumberFormat="1" applyFont="1" applyFill="1" applyBorder="1" applyAlignment="1">
      <alignment horizontal="right" wrapText="1"/>
    </xf>
    <xf numFmtId="4" fontId="4" fillId="2" borderId="141" xfId="34" applyNumberFormat="1" applyFont="1" applyFill="1" applyBorder="1" applyAlignment="1">
      <alignment horizontal="right" wrapText="1"/>
    </xf>
    <xf numFmtId="4" fontId="4" fillId="60" borderId="142" xfId="34" applyNumberFormat="1" applyFont="1" applyFill="1" applyBorder="1" applyAlignment="1">
      <alignment horizontal="right" wrapText="1"/>
    </xf>
    <xf numFmtId="4" fontId="4" fillId="60" borderId="143" xfId="34" applyNumberFormat="1" applyFont="1" applyFill="1" applyBorder="1" applyAlignment="1">
      <alignment horizontal="right" wrapText="1"/>
    </xf>
    <xf numFmtId="43" fontId="4" fillId="0" borderId="144" xfId="34" applyNumberFormat="1" applyFont="1" applyBorder="1" applyAlignment="1">
      <alignment horizontal="right" wrapText="1"/>
    </xf>
    <xf numFmtId="43" fontId="4" fillId="0" borderId="145" xfId="34" applyNumberFormat="1" applyFont="1" applyBorder="1" applyAlignment="1">
      <alignment horizontal="right" wrapText="1"/>
    </xf>
    <xf numFmtId="4" fontId="4" fillId="60" borderId="146" xfId="34" applyNumberFormat="1" applyFont="1" applyFill="1" applyBorder="1" applyAlignment="1">
      <alignment horizontal="right" wrapText="1"/>
    </xf>
    <xf numFmtId="4" fontId="4" fillId="60" borderId="147" xfId="34" applyNumberFormat="1" applyFont="1" applyFill="1" applyBorder="1" applyAlignment="1">
      <alignment horizontal="right" wrapText="1"/>
    </xf>
    <xf numFmtId="4" fontId="4" fillId="60" borderId="137" xfId="34" applyNumberFormat="1" applyFont="1" applyFill="1" applyBorder="1" applyAlignment="1">
      <alignment horizontal="right" wrapText="1"/>
    </xf>
    <xf numFmtId="4" fontId="4" fillId="60" borderId="139" xfId="34" applyNumberFormat="1" applyFont="1" applyFill="1" applyBorder="1" applyAlignment="1">
      <alignment horizontal="right" wrapText="1"/>
    </xf>
    <xf numFmtId="4" fontId="4" fillId="39" borderId="147" xfId="34" applyNumberFormat="1" applyFont="1" applyFill="1" applyBorder="1" applyAlignment="1">
      <alignment horizontal="right" wrapText="1"/>
    </xf>
    <xf numFmtId="43" fontId="4" fillId="61" borderId="80" xfId="34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" fontId="4" fillId="39" borderId="93" xfId="34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148" xfId="0" applyBorder="1" applyAlignment="1">
      <alignment vertical="center"/>
    </xf>
    <xf numFmtId="0" fontId="0" fillId="42" borderId="149" xfId="0" applyFont="1" applyFill="1" applyBorder="1" applyAlignment="1">
      <alignment vertical="center"/>
    </xf>
    <xf numFmtId="0" fontId="0" fillId="42" borderId="150" xfId="0" applyFill="1" applyBorder="1" applyAlignment="1">
      <alignment vertical="center"/>
    </xf>
    <xf numFmtId="0" fontId="0" fillId="0" borderId="151" xfId="0" applyBorder="1" applyAlignment="1">
      <alignment vertical="center"/>
    </xf>
    <xf numFmtId="0" fontId="0" fillId="0" borderId="152" xfId="0" applyBorder="1" applyAlignment="1">
      <alignment/>
    </xf>
    <xf numFmtId="0" fontId="0" fillId="42" borderId="153" xfId="0" applyFill="1" applyBorder="1" applyAlignment="1">
      <alignment vertical="center"/>
    </xf>
    <xf numFmtId="0" fontId="0" fillId="42" borderId="151" xfId="0" applyFill="1" applyBorder="1" applyAlignment="1">
      <alignment vertical="center"/>
    </xf>
    <xf numFmtId="0" fontId="0" fillId="0" borderId="154" xfId="0" applyBorder="1" applyAlignment="1">
      <alignment/>
    </xf>
    <xf numFmtId="0" fontId="0" fillId="0" borderId="96" xfId="0" applyFont="1" applyBorder="1" applyAlignment="1">
      <alignment/>
    </xf>
    <xf numFmtId="0" fontId="0" fillId="42" borderId="150" xfId="0" applyFill="1" applyBorder="1" applyAlignment="1">
      <alignment vertical="top"/>
    </xf>
    <xf numFmtId="0" fontId="0" fillId="42" borderId="154" xfId="0" applyFill="1" applyBorder="1" applyAlignment="1">
      <alignment vertical="top"/>
    </xf>
    <xf numFmtId="0" fontId="0" fillId="42" borderId="150" xfId="0" applyFont="1" applyFill="1" applyBorder="1" applyAlignment="1">
      <alignment/>
    </xf>
    <xf numFmtId="0" fontId="0" fillId="0" borderId="96" xfId="0" applyBorder="1" applyAlignment="1">
      <alignment/>
    </xf>
    <xf numFmtId="0" fontId="0" fillId="42" borderId="154" xfId="0" applyFill="1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0" fillId="0" borderId="158" xfId="0" applyBorder="1" applyAlignment="1">
      <alignment/>
    </xf>
    <xf numFmtId="0" fontId="0" fillId="42" borderId="158" xfId="0" applyFont="1" applyFill="1" applyBorder="1" applyAlignment="1">
      <alignment horizontal="left" vertical="top"/>
    </xf>
    <xf numFmtId="0" fontId="0" fillId="0" borderId="158" xfId="0" applyBorder="1" applyAlignment="1">
      <alignment vertical="top"/>
    </xf>
    <xf numFmtId="0" fontId="0" fillId="0" borderId="152" xfId="0" applyBorder="1" applyAlignment="1">
      <alignment vertical="top"/>
    </xf>
    <xf numFmtId="0" fontId="0" fillId="0" borderId="152" xfId="0" applyFont="1" applyBorder="1" applyAlignment="1">
      <alignment/>
    </xf>
    <xf numFmtId="0" fontId="0" fillId="0" borderId="159" xfId="0" applyFont="1" applyBorder="1" applyAlignment="1">
      <alignment/>
    </xf>
    <xf numFmtId="0" fontId="0" fillId="0" borderId="156" xfId="0" applyBorder="1" applyAlignment="1">
      <alignment/>
    </xf>
    <xf numFmtId="0" fontId="0" fillId="0" borderId="160" xfId="0" applyBorder="1" applyAlignment="1">
      <alignment/>
    </xf>
    <xf numFmtId="0" fontId="0" fillId="0" borderId="161" xfId="0" applyBorder="1" applyAlignment="1">
      <alignment/>
    </xf>
    <xf numFmtId="4" fontId="4" fillId="62" borderId="147" xfId="34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63" borderId="0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wrapText="1"/>
    </xf>
    <xf numFmtId="0" fontId="5" fillId="64" borderId="17" xfId="0" applyFont="1" applyFill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37" borderId="17" xfId="0" applyFont="1" applyFill="1" applyBorder="1" applyAlignment="1">
      <alignment horizontal="center" wrapText="1"/>
    </xf>
    <xf numFmtId="0" fontId="8" fillId="37" borderId="17" xfId="0" applyFont="1" applyFill="1" applyBorder="1" applyAlignment="1">
      <alignment horizontal="center" wrapText="1"/>
    </xf>
    <xf numFmtId="0" fontId="5" fillId="37" borderId="61" xfId="0" applyFont="1" applyFill="1" applyBorder="1" applyAlignment="1">
      <alignment horizontal="center" vertical="center" wrapText="1"/>
    </xf>
    <xf numFmtId="0" fontId="5" fillId="37" borderId="61" xfId="0" applyFont="1" applyFill="1" applyBorder="1" applyAlignment="1">
      <alignment horizontal="center" wrapText="1"/>
    </xf>
    <xf numFmtId="0" fontId="5" fillId="37" borderId="73" xfId="0" applyFont="1" applyFill="1" applyBorder="1" applyAlignment="1">
      <alignment horizontal="center" wrapText="1"/>
    </xf>
    <xf numFmtId="0" fontId="5" fillId="37" borderId="43" xfId="0" applyFont="1" applyFill="1" applyBorder="1" applyAlignment="1">
      <alignment horizontal="center" wrapText="1"/>
    </xf>
    <xf numFmtId="0" fontId="5" fillId="64" borderId="162" xfId="0" applyFont="1" applyFill="1" applyBorder="1" applyAlignment="1">
      <alignment horizontal="center" wrapText="1"/>
    </xf>
    <xf numFmtId="0" fontId="5" fillId="64" borderId="163" xfId="0" applyFont="1" applyFill="1" applyBorder="1" applyAlignment="1">
      <alignment horizontal="center" wrapText="1"/>
    </xf>
    <xf numFmtId="0" fontId="5" fillId="64" borderId="61" xfId="0" applyFont="1" applyFill="1" applyBorder="1" applyAlignment="1">
      <alignment horizontal="center" wrapText="1"/>
    </xf>
    <xf numFmtId="0" fontId="5" fillId="37" borderId="39" xfId="0" applyFont="1" applyFill="1" applyBorder="1" applyAlignment="1">
      <alignment horizontal="center" wrapText="1"/>
    </xf>
    <xf numFmtId="0" fontId="5" fillId="64" borderId="7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wrapText="1"/>
    </xf>
    <xf numFmtId="4" fontId="4" fillId="33" borderId="47" xfId="0" applyNumberFormat="1" applyFont="1" applyFill="1" applyBorder="1" applyAlignment="1">
      <alignment horizontal="right" wrapText="1"/>
    </xf>
    <xf numFmtId="0" fontId="4" fillId="33" borderId="35" xfId="0" applyFont="1" applyFill="1" applyBorder="1" applyAlignment="1">
      <alignment horizontal="right" wrapText="1"/>
    </xf>
    <xf numFmtId="166" fontId="4" fillId="33" borderId="48" xfId="0" applyNumberFormat="1" applyFont="1" applyFill="1" applyBorder="1" applyAlignment="1">
      <alignment horizontal="right" wrapText="1"/>
    </xf>
    <xf numFmtId="168" fontId="4" fillId="33" borderId="53" xfId="49" applyNumberFormat="1" applyFont="1" applyFill="1" applyBorder="1" applyAlignment="1" applyProtection="1">
      <alignment horizontal="right" wrapText="1"/>
      <protection/>
    </xf>
    <xf numFmtId="4" fontId="4" fillId="33" borderId="22" xfId="0" applyNumberFormat="1" applyFont="1" applyFill="1" applyBorder="1" applyAlignment="1">
      <alignment horizontal="right" wrapText="1"/>
    </xf>
    <xf numFmtId="0" fontId="4" fillId="33" borderId="16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4" fontId="4" fillId="33" borderId="59" xfId="0" applyNumberFormat="1" applyFont="1" applyFill="1" applyBorder="1" applyAlignment="1">
      <alignment horizontal="right" wrapText="1"/>
    </xf>
    <xf numFmtId="0" fontId="4" fillId="33" borderId="36" xfId="0" applyFont="1" applyFill="1" applyBorder="1" applyAlignment="1">
      <alignment horizontal="right" wrapText="1"/>
    </xf>
    <xf numFmtId="169" fontId="4" fillId="33" borderId="30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0" fontId="4" fillId="33" borderId="51" xfId="0" applyFont="1" applyFill="1" applyBorder="1" applyAlignment="1">
      <alignment horizontal="center" vertical="center" wrapText="1"/>
    </xf>
    <xf numFmtId="169" fontId="4" fillId="33" borderId="48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169" fontId="0" fillId="39" borderId="82" xfId="34" applyNumberForma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66" fontId="0" fillId="39" borderId="82" xfId="0" applyNumberFormat="1" applyFill="1" applyBorder="1" applyAlignment="1">
      <alignment horizontal="center"/>
    </xf>
    <xf numFmtId="0" fontId="5" fillId="41" borderId="165" xfId="0" applyFont="1" applyFill="1" applyBorder="1" applyAlignment="1">
      <alignment wrapText="1"/>
    </xf>
    <xf numFmtId="0" fontId="0" fillId="42" borderId="111" xfId="0" applyFill="1" applyBorder="1" applyAlignment="1">
      <alignment/>
    </xf>
    <xf numFmtId="0" fontId="5" fillId="41" borderId="125" xfId="0" applyFont="1" applyFill="1" applyBorder="1" applyAlignment="1">
      <alignment wrapText="1"/>
    </xf>
    <xf numFmtId="0" fontId="0" fillId="0" borderId="90" xfId="0" applyBorder="1" applyAlignment="1">
      <alignment/>
    </xf>
    <xf numFmtId="0" fontId="0" fillId="0" borderId="111" xfId="0" applyBorder="1" applyAlignment="1">
      <alignment/>
    </xf>
    <xf numFmtId="0" fontId="3" fillId="0" borderId="0" xfId="0" applyFont="1" applyBorder="1" applyAlignment="1">
      <alignment horizontal="center"/>
    </xf>
    <xf numFmtId="2" fontId="1" fillId="40" borderId="82" xfId="34" applyNumberFormat="1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left" vertical="center" wrapText="1"/>
    </xf>
    <xf numFmtId="0" fontId="8" fillId="37" borderId="51" xfId="0" applyFont="1" applyFill="1" applyBorder="1" applyAlignment="1">
      <alignment horizontal="center" vertical="center" wrapText="1"/>
    </xf>
    <xf numFmtId="166" fontId="0" fillId="39" borderId="80" xfId="0" applyNumberFormat="1" applyFill="1" applyBorder="1" applyAlignment="1">
      <alignment horizontal="center"/>
    </xf>
    <xf numFmtId="0" fontId="0" fillId="39" borderId="81" xfId="0" applyNumberFormat="1" applyFill="1" applyBorder="1" applyAlignment="1">
      <alignment horizontal="center"/>
    </xf>
    <xf numFmtId="0" fontId="5" fillId="0" borderId="82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169" fontId="1" fillId="50" borderId="82" xfId="34" applyNumberFormat="1" applyFont="1" applyFill="1" applyBorder="1" applyAlignment="1">
      <alignment horizontal="center" vertical="center" wrapText="1"/>
    </xf>
    <xf numFmtId="169" fontId="1" fillId="50" borderId="84" xfId="34" applyNumberFormat="1" applyFont="1" applyFill="1" applyBorder="1" applyAlignment="1">
      <alignment horizontal="center" vertical="center" wrapText="1"/>
    </xf>
    <xf numFmtId="172" fontId="0" fillId="39" borderId="166" xfId="34" applyNumberFormat="1" applyFill="1" applyBorder="1" applyAlignment="1">
      <alignment horizontal="center"/>
    </xf>
    <xf numFmtId="172" fontId="0" fillId="39" borderId="167" xfId="34" applyNumberFormat="1" applyFill="1" applyBorder="1" applyAlignment="1">
      <alignment horizontal="center"/>
    </xf>
    <xf numFmtId="172" fontId="0" fillId="39" borderId="168" xfId="34" applyNumberFormat="1" applyFill="1" applyBorder="1" applyAlignment="1">
      <alignment horizontal="center"/>
    </xf>
    <xf numFmtId="172" fontId="0" fillId="39" borderId="169" xfId="34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70" xfId="0" applyFont="1" applyBorder="1" applyAlignment="1">
      <alignment horizontal="left" vertical="center" wrapText="1"/>
    </xf>
    <xf numFmtId="0" fontId="5" fillId="0" borderId="171" xfId="0" applyFont="1" applyBorder="1" applyAlignment="1">
      <alignment horizontal="left" vertical="center" wrapText="1"/>
    </xf>
    <xf numFmtId="0" fontId="8" fillId="0" borderId="172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8" fillId="0" borderId="174" xfId="0" applyFont="1" applyBorder="1" applyAlignment="1">
      <alignment horizontal="center" vertical="center" wrapText="1"/>
    </xf>
    <xf numFmtId="0" fontId="8" fillId="0" borderId="175" xfId="0" applyFont="1" applyBorder="1" applyAlignment="1">
      <alignment horizontal="center" vertical="center" wrapText="1"/>
    </xf>
    <xf numFmtId="0" fontId="4" fillId="52" borderId="176" xfId="0" applyFont="1" applyFill="1" applyBorder="1" applyAlignment="1">
      <alignment horizontal="center" wrapText="1"/>
    </xf>
    <xf numFmtId="0" fontId="4" fillId="52" borderId="177" xfId="0" applyFont="1" applyFill="1" applyBorder="1" applyAlignment="1">
      <alignment horizontal="center" wrapText="1"/>
    </xf>
    <xf numFmtId="0" fontId="4" fillId="52" borderId="176" xfId="0" applyFont="1" applyFill="1" applyBorder="1" applyAlignment="1">
      <alignment horizontal="center" vertical="center" wrapText="1"/>
    </xf>
    <xf numFmtId="0" fontId="4" fillId="52" borderId="177" xfId="0" applyFont="1" applyFill="1" applyBorder="1" applyAlignment="1">
      <alignment horizontal="center" vertical="center" wrapText="1"/>
    </xf>
    <xf numFmtId="172" fontId="0" fillId="39" borderId="178" xfId="34" applyNumberFormat="1" applyFill="1" applyBorder="1" applyAlignment="1">
      <alignment horizontal="center"/>
    </xf>
    <xf numFmtId="172" fontId="0" fillId="39" borderId="179" xfId="34" applyNumberForma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72" fontId="0" fillId="39" borderId="180" xfId="34" applyNumberFormat="1" applyFill="1" applyBorder="1" applyAlignment="1">
      <alignment horizontal="center"/>
    </xf>
    <xf numFmtId="172" fontId="0" fillId="39" borderId="181" xfId="34" applyNumberFormat="1" applyFill="1" applyBorder="1" applyAlignment="1">
      <alignment horizontal="center"/>
    </xf>
    <xf numFmtId="0" fontId="0" fillId="42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1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3" sqref="H33"/>
    </sheetView>
  </sheetViews>
  <sheetFormatPr defaultColWidth="9.00390625" defaultRowHeight="12.75" customHeight="1"/>
  <cols>
    <col min="1" max="1" width="86.7109375" style="1" customWidth="1"/>
  </cols>
  <sheetData>
    <row r="1" ht="12.75">
      <c r="A1" s="2" t="s"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9"/>
  <sheetViews>
    <sheetView zoomScalePageLayoutView="0" workbookViewId="0" topLeftCell="A16">
      <selection activeCell="D45" sqref="D45"/>
    </sheetView>
  </sheetViews>
  <sheetFormatPr defaultColWidth="9.00390625" defaultRowHeight="12.75"/>
  <cols>
    <col min="1" max="1" width="33.7109375" style="0" customWidth="1"/>
    <col min="2" max="2" width="4.140625" style="0" customWidth="1"/>
    <col min="3" max="3" width="4.00390625" style="3" customWidth="1"/>
    <col min="4" max="4" width="8.57421875" style="3" customWidth="1"/>
    <col min="5" max="5" width="5.28125" style="3" customWidth="1"/>
    <col min="6" max="6" width="8.57421875" style="3" customWidth="1"/>
    <col min="7" max="7" width="5.00390625" style="3" customWidth="1"/>
    <col min="8" max="8" width="8.57421875" style="0" customWidth="1"/>
    <col min="9" max="9" width="5.00390625" style="0" customWidth="1"/>
    <col min="10" max="10" width="8.421875" style="0" customWidth="1"/>
    <col min="11" max="11" width="5.57421875" style="0" customWidth="1"/>
    <col min="12" max="12" width="9.7109375" style="0" customWidth="1"/>
    <col min="13" max="13" width="12.00390625" style="0" customWidth="1"/>
    <col min="14" max="14" width="0.2890625" style="0" customWidth="1"/>
    <col min="15" max="22" width="12.140625" style="0" customWidth="1"/>
    <col min="23" max="23" width="14.7109375" style="0" customWidth="1"/>
    <col min="24" max="24" width="0.13671875" style="0" customWidth="1"/>
    <col min="25" max="28" width="9.00390625" style="0" customWidth="1"/>
    <col min="29" max="29" width="12.7109375" style="0" customWidth="1"/>
  </cols>
  <sheetData>
    <row r="1" spans="1:12" ht="14.25" customHeight="1">
      <c r="A1" s="687" t="s">
        <v>1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12" ht="14.25" customHeight="1">
      <c r="A2" s="688" t="s">
        <v>2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</row>
    <row r="3" spans="1:12" ht="12.75" customHeight="1">
      <c r="A3" s="689" t="s">
        <v>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ht="1.5" customHeight="1">
      <c r="A4" s="4"/>
    </row>
    <row r="5" spans="1:12" ht="12.75" customHeight="1">
      <c r="A5" s="690" t="s">
        <v>4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</row>
    <row r="6" spans="1:12" ht="12.75" customHeight="1">
      <c r="A6" s="690" t="s">
        <v>5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</row>
    <row r="7" spans="1:12" ht="12.75" customHeight="1">
      <c r="A7" s="690" t="s">
        <v>6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</row>
    <row r="8" spans="1:12" ht="12.75" customHeight="1">
      <c r="A8" s="690" t="s">
        <v>7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</row>
    <row r="9" spans="1:12" ht="1.5" customHeight="1">
      <c r="A9" s="691"/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</row>
    <row r="10" spans="1:12" ht="12.75" customHeight="1">
      <c r="A10" s="692"/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</row>
    <row r="11" spans="1:13" ht="3.75" customHeight="1">
      <c r="A11" s="693"/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5"/>
    </row>
    <row r="12" spans="1:24" ht="32.25" customHeight="1">
      <c r="A12" s="694" t="s">
        <v>8</v>
      </c>
      <c r="B12" s="6" t="s">
        <v>9</v>
      </c>
      <c r="C12" s="695" t="s">
        <v>10</v>
      </c>
      <c r="D12" s="696" t="s">
        <v>11</v>
      </c>
      <c r="E12" s="696"/>
      <c r="F12" s="697" t="s">
        <v>11</v>
      </c>
      <c r="G12" s="697"/>
      <c r="H12" s="698" t="s">
        <v>11</v>
      </c>
      <c r="I12" s="698"/>
      <c r="J12" s="698" t="s">
        <v>12</v>
      </c>
      <c r="K12" s="698"/>
      <c r="L12" s="7" t="s">
        <v>13</v>
      </c>
      <c r="M12" s="696" t="s">
        <v>14</v>
      </c>
      <c r="N12" s="696"/>
      <c r="O12" s="699" t="s">
        <v>15</v>
      </c>
      <c r="P12" s="699"/>
      <c r="Q12" s="699" t="s">
        <v>16</v>
      </c>
      <c r="R12" s="699"/>
      <c r="S12" s="699" t="s">
        <v>17</v>
      </c>
      <c r="T12" s="699"/>
      <c r="U12" s="699" t="s">
        <v>18</v>
      </c>
      <c r="V12" s="699"/>
      <c r="W12" s="699" t="s">
        <v>19</v>
      </c>
      <c r="X12" s="699"/>
    </row>
    <row r="13" spans="1:24" ht="27" customHeight="1">
      <c r="A13" s="694"/>
      <c r="B13" s="8" t="s">
        <v>20</v>
      </c>
      <c r="C13" s="695"/>
      <c r="D13" s="700" t="s">
        <v>21</v>
      </c>
      <c r="E13" s="700"/>
      <c r="F13" s="701" t="s">
        <v>22</v>
      </c>
      <c r="G13" s="701"/>
      <c r="H13" s="701" t="s">
        <v>23</v>
      </c>
      <c r="I13" s="701"/>
      <c r="J13" s="701" t="s">
        <v>24</v>
      </c>
      <c r="K13" s="701"/>
      <c r="L13" s="9" t="s">
        <v>25</v>
      </c>
      <c r="M13" s="700"/>
      <c r="N13" s="700"/>
      <c r="O13" s="10" t="s">
        <v>26</v>
      </c>
      <c r="P13" s="11" t="s">
        <v>27</v>
      </c>
      <c r="Q13" s="11" t="s">
        <v>26</v>
      </c>
      <c r="R13" s="11" t="s">
        <v>27</v>
      </c>
      <c r="S13" s="11" t="s">
        <v>26</v>
      </c>
      <c r="T13" s="11" t="s">
        <v>27</v>
      </c>
      <c r="U13" s="11" t="s">
        <v>26</v>
      </c>
      <c r="V13" s="11" t="s">
        <v>27</v>
      </c>
      <c r="W13" s="702"/>
      <c r="X13" s="702"/>
    </row>
    <row r="14" spans="1:24" ht="56.25">
      <c r="A14" s="12" t="s">
        <v>28</v>
      </c>
      <c r="B14" s="13"/>
      <c r="C14" s="13"/>
      <c r="D14" s="14" t="s">
        <v>29</v>
      </c>
      <c r="E14" s="15" t="s">
        <v>30</v>
      </c>
      <c r="F14" s="14" t="s">
        <v>31</v>
      </c>
      <c r="G14" s="15" t="s">
        <v>32</v>
      </c>
      <c r="H14" s="16" t="s">
        <v>29</v>
      </c>
      <c r="I14" s="17" t="s">
        <v>32</v>
      </c>
      <c r="J14" s="16" t="s">
        <v>29</v>
      </c>
      <c r="K14" s="17" t="s">
        <v>32</v>
      </c>
      <c r="L14" s="18"/>
      <c r="M14" s="18" t="s">
        <v>29</v>
      </c>
      <c r="N14" s="19" t="s">
        <v>32</v>
      </c>
      <c r="O14" s="19" t="s">
        <v>29</v>
      </c>
      <c r="P14" s="19" t="s">
        <v>29</v>
      </c>
      <c r="Q14" s="19" t="s">
        <v>29</v>
      </c>
      <c r="R14" s="19" t="s">
        <v>29</v>
      </c>
      <c r="S14" s="19" t="s">
        <v>29</v>
      </c>
      <c r="T14" s="19" t="s">
        <v>29</v>
      </c>
      <c r="U14" s="19" t="s">
        <v>29</v>
      </c>
      <c r="V14" s="19" t="s">
        <v>29</v>
      </c>
      <c r="W14" s="20" t="s">
        <v>29</v>
      </c>
      <c r="X14" s="20" t="s">
        <v>32</v>
      </c>
    </row>
    <row r="15" spans="1:24" ht="15.75" customHeight="1">
      <c r="A15" s="21" t="s">
        <v>33</v>
      </c>
      <c r="B15" s="22"/>
      <c r="C15" s="22">
        <v>1</v>
      </c>
      <c r="D15" s="23">
        <f>SUM(D16:D19)</f>
        <v>5879.200000000001</v>
      </c>
      <c r="E15" s="24"/>
      <c r="F15" s="23">
        <f>SUM(F16:F19)</f>
        <v>4716</v>
      </c>
      <c r="G15" s="24"/>
      <c r="H15" s="25">
        <f>SUM(H16:H19)</f>
        <v>4143.299999999999</v>
      </c>
      <c r="I15" s="26"/>
      <c r="J15" s="27">
        <f>SUM(J16:J19)</f>
        <v>4291</v>
      </c>
      <c r="K15" s="28"/>
      <c r="L15" s="29">
        <f aca="true" t="shared" si="0" ref="L15:L27">J15/H15</f>
        <v>1.035647913498902</v>
      </c>
      <c r="M15" s="27">
        <f>SUM(M16:M19)</f>
        <v>0</v>
      </c>
      <c r="N15" s="30"/>
      <c r="O15" s="31">
        <f aca="true" t="shared" si="1" ref="O15:W15">SUM(O16:O19)</f>
        <v>610</v>
      </c>
      <c r="P15" s="32">
        <f t="shared" si="1"/>
        <v>241.4</v>
      </c>
      <c r="Q15" s="31">
        <f t="shared" si="1"/>
        <v>130</v>
      </c>
      <c r="R15" s="32">
        <f t="shared" si="1"/>
        <v>102.4</v>
      </c>
      <c r="S15" s="31">
        <f t="shared" si="1"/>
        <v>1366</v>
      </c>
      <c r="T15" s="32">
        <f t="shared" si="1"/>
        <v>1323.2</v>
      </c>
      <c r="U15" s="31">
        <f t="shared" si="1"/>
        <v>90</v>
      </c>
      <c r="V15" s="32">
        <f t="shared" si="1"/>
        <v>18</v>
      </c>
      <c r="W15" s="31">
        <f t="shared" si="1"/>
        <v>0</v>
      </c>
      <c r="X15" s="33"/>
    </row>
    <row r="16" spans="1:24" ht="12.75">
      <c r="A16" s="34" t="s">
        <v>34</v>
      </c>
      <c r="B16" s="35">
        <v>501</v>
      </c>
      <c r="C16" s="35">
        <v>2</v>
      </c>
      <c r="D16" s="36">
        <v>2768.8</v>
      </c>
      <c r="E16" s="37"/>
      <c r="F16" s="38">
        <v>2770</v>
      </c>
      <c r="G16" s="39"/>
      <c r="H16" s="40">
        <v>1330.6</v>
      </c>
      <c r="I16" s="41"/>
      <c r="J16" s="42">
        <v>1331</v>
      </c>
      <c r="K16" s="43"/>
      <c r="L16" s="29">
        <f t="shared" si="0"/>
        <v>1.0003006162633399</v>
      </c>
      <c r="M16" s="44"/>
      <c r="N16" s="43">
        <v>200</v>
      </c>
      <c r="O16" s="45">
        <v>150</v>
      </c>
      <c r="P16" s="46">
        <v>115.5</v>
      </c>
      <c r="Q16" s="45">
        <v>92</v>
      </c>
      <c r="R16" s="47">
        <v>56.3</v>
      </c>
      <c r="S16" s="45">
        <v>100</v>
      </c>
      <c r="T16" s="47">
        <f>91.5+0.9</f>
        <v>92.4</v>
      </c>
      <c r="U16" s="45">
        <v>90</v>
      </c>
      <c r="V16" s="47">
        <v>0.2</v>
      </c>
      <c r="W16" s="45"/>
      <c r="X16" s="48"/>
    </row>
    <row r="17" spans="1:24" ht="12.75">
      <c r="A17" s="49" t="s">
        <v>35</v>
      </c>
      <c r="B17" s="50">
        <v>502</v>
      </c>
      <c r="C17" s="50">
        <v>3</v>
      </c>
      <c r="D17" s="36">
        <v>3104.8</v>
      </c>
      <c r="E17" s="37"/>
      <c r="F17" s="38">
        <v>1940</v>
      </c>
      <c r="G17" s="39"/>
      <c r="H17" s="51">
        <v>2812.7</v>
      </c>
      <c r="I17" s="52"/>
      <c r="J17" s="42">
        <v>2960</v>
      </c>
      <c r="K17" s="52"/>
      <c r="L17" s="29">
        <f t="shared" si="0"/>
        <v>1.0523696092722297</v>
      </c>
      <c r="M17" s="44"/>
      <c r="N17" s="52"/>
      <c r="O17" s="45">
        <v>460</v>
      </c>
      <c r="P17" s="53">
        <v>125.9</v>
      </c>
      <c r="Q17" s="45">
        <v>38</v>
      </c>
      <c r="R17" s="53">
        <v>46.1</v>
      </c>
      <c r="S17" s="45">
        <v>1266</v>
      </c>
      <c r="T17" s="53">
        <f>620+610.8</f>
        <v>1230.8</v>
      </c>
      <c r="U17" s="45">
        <v>0</v>
      </c>
      <c r="V17" s="53">
        <v>17.8</v>
      </c>
      <c r="W17" s="45"/>
      <c r="X17" s="54"/>
    </row>
    <row r="18" spans="1:24" ht="14.25" customHeight="1">
      <c r="A18" s="34" t="s">
        <v>36</v>
      </c>
      <c r="B18" s="35">
        <v>503</v>
      </c>
      <c r="C18" s="35">
        <v>4</v>
      </c>
      <c r="D18" s="36">
        <v>0</v>
      </c>
      <c r="E18" s="37"/>
      <c r="F18" s="38">
        <v>0</v>
      </c>
      <c r="G18" s="39"/>
      <c r="H18" s="51">
        <v>0</v>
      </c>
      <c r="I18" s="52"/>
      <c r="J18" s="42">
        <v>0</v>
      </c>
      <c r="K18" s="52"/>
      <c r="L18" s="29" t="e">
        <f t="shared" si="0"/>
        <v>#DIV/0!</v>
      </c>
      <c r="M18" s="44"/>
      <c r="N18" s="52"/>
      <c r="O18" s="45">
        <v>0</v>
      </c>
      <c r="P18" s="53">
        <v>0</v>
      </c>
      <c r="Q18" s="45">
        <v>0</v>
      </c>
      <c r="R18" s="53">
        <v>0</v>
      </c>
      <c r="S18" s="45">
        <v>0</v>
      </c>
      <c r="T18" s="53">
        <v>0</v>
      </c>
      <c r="U18" s="45">
        <v>0</v>
      </c>
      <c r="V18" s="53">
        <v>0</v>
      </c>
      <c r="W18" s="45"/>
      <c r="X18" s="54"/>
    </row>
    <row r="19" spans="1:24" ht="12.75">
      <c r="A19" s="55" t="s">
        <v>37</v>
      </c>
      <c r="B19" s="56">
        <v>504</v>
      </c>
      <c r="C19" s="57">
        <v>5</v>
      </c>
      <c r="D19" s="58">
        <v>5.6</v>
      </c>
      <c r="E19" s="59"/>
      <c r="F19" s="60">
        <v>6</v>
      </c>
      <c r="G19" s="61"/>
      <c r="H19" s="62">
        <v>0</v>
      </c>
      <c r="I19" s="63"/>
      <c r="J19" s="64">
        <v>0</v>
      </c>
      <c r="K19" s="63"/>
      <c r="L19" s="29" t="e">
        <f t="shared" si="0"/>
        <v>#DIV/0!</v>
      </c>
      <c r="M19" s="65"/>
      <c r="N19" s="63"/>
      <c r="O19" s="66">
        <v>0</v>
      </c>
      <c r="P19" s="67">
        <v>0</v>
      </c>
      <c r="Q19" s="66">
        <v>0</v>
      </c>
      <c r="R19" s="53">
        <v>0</v>
      </c>
      <c r="S19" s="45">
        <v>0</v>
      </c>
      <c r="T19" s="53">
        <v>0</v>
      </c>
      <c r="U19" s="45">
        <v>0</v>
      </c>
      <c r="V19" s="67">
        <v>0</v>
      </c>
      <c r="W19" s="66"/>
      <c r="X19" s="68"/>
    </row>
    <row r="20" spans="1:24" ht="15.75" customHeight="1">
      <c r="A20" s="21" t="s">
        <v>38</v>
      </c>
      <c r="B20" s="22"/>
      <c r="C20" s="22">
        <v>6</v>
      </c>
      <c r="D20" s="23">
        <f>SUM(D21:D24)</f>
        <v>11044.7</v>
      </c>
      <c r="E20" s="24"/>
      <c r="F20" s="23">
        <f>SUM(F21:F24)</f>
        <v>9864</v>
      </c>
      <c r="G20" s="69"/>
      <c r="H20" s="25">
        <f>SUM(H21:H24)</f>
        <v>7119</v>
      </c>
      <c r="I20" s="70"/>
      <c r="J20" s="27">
        <f>SUM(J21:J24)</f>
        <v>7119</v>
      </c>
      <c r="K20" s="26"/>
      <c r="L20" s="29">
        <f t="shared" si="0"/>
        <v>1</v>
      </c>
      <c r="M20" s="27">
        <f>SUM(M21:M24)</f>
        <v>0</v>
      </c>
      <c r="N20" s="26"/>
      <c r="O20" s="31">
        <f aca="true" t="shared" si="2" ref="O20:V20">SUM(O21:O24)</f>
        <v>10</v>
      </c>
      <c r="P20" s="71">
        <f t="shared" si="2"/>
        <v>450.3</v>
      </c>
      <c r="Q20" s="31">
        <f t="shared" si="2"/>
        <v>236</v>
      </c>
      <c r="R20" s="71">
        <f t="shared" si="2"/>
        <v>113.5</v>
      </c>
      <c r="S20" s="31">
        <f t="shared" si="2"/>
        <v>451</v>
      </c>
      <c r="T20" s="71">
        <f t="shared" si="2"/>
        <v>219.7</v>
      </c>
      <c r="U20" s="31">
        <f t="shared" si="2"/>
        <v>35</v>
      </c>
      <c r="V20" s="71">
        <f t="shared" si="2"/>
        <v>59.7</v>
      </c>
      <c r="W20" s="31"/>
      <c r="X20" s="72"/>
    </row>
    <row r="21" spans="1:24" ht="12.75">
      <c r="A21" s="34" t="s">
        <v>39</v>
      </c>
      <c r="B21" s="35">
        <v>511</v>
      </c>
      <c r="C21" s="35">
        <v>7</v>
      </c>
      <c r="D21" s="36">
        <v>729.5</v>
      </c>
      <c r="E21" s="37"/>
      <c r="F21" s="38">
        <v>730</v>
      </c>
      <c r="G21" s="39"/>
      <c r="H21" s="51">
        <v>796.4</v>
      </c>
      <c r="I21" s="73"/>
      <c r="J21" s="42">
        <v>796</v>
      </c>
      <c r="K21" s="74"/>
      <c r="L21" s="29">
        <f t="shared" si="0"/>
        <v>0.9994977398292316</v>
      </c>
      <c r="M21" s="44"/>
      <c r="N21" s="74"/>
      <c r="O21" s="45">
        <v>0</v>
      </c>
      <c r="P21" s="46">
        <v>60.6</v>
      </c>
      <c r="Q21" s="45">
        <v>236</v>
      </c>
      <c r="R21" s="46">
        <v>23.9</v>
      </c>
      <c r="S21" s="45">
        <v>0</v>
      </c>
      <c r="T21" s="46">
        <v>60.7</v>
      </c>
      <c r="U21" s="45">
        <v>20</v>
      </c>
      <c r="V21" s="46">
        <v>3</v>
      </c>
      <c r="W21" s="45"/>
      <c r="X21" s="75"/>
    </row>
    <row r="22" spans="1:24" ht="12.75">
      <c r="A22" s="34" t="s">
        <v>40</v>
      </c>
      <c r="B22" s="35">
        <v>512</v>
      </c>
      <c r="C22" s="35">
        <v>8</v>
      </c>
      <c r="D22" s="36">
        <v>154.9</v>
      </c>
      <c r="E22" s="37"/>
      <c r="F22" s="38">
        <v>155</v>
      </c>
      <c r="G22" s="39"/>
      <c r="H22" s="76">
        <v>167.4</v>
      </c>
      <c r="I22" s="41"/>
      <c r="J22" s="42">
        <v>167</v>
      </c>
      <c r="K22" s="52"/>
      <c r="L22" s="29">
        <f t="shared" si="0"/>
        <v>0.997610513739546</v>
      </c>
      <c r="M22" s="44"/>
      <c r="N22" s="52"/>
      <c r="O22" s="45">
        <v>0</v>
      </c>
      <c r="P22" s="53">
        <v>5.4</v>
      </c>
      <c r="Q22" s="45">
        <v>0</v>
      </c>
      <c r="R22" s="53">
        <v>0</v>
      </c>
      <c r="S22" s="45">
        <v>0</v>
      </c>
      <c r="T22" s="53">
        <v>0</v>
      </c>
      <c r="U22" s="45">
        <v>15</v>
      </c>
      <c r="V22" s="53">
        <v>8.6</v>
      </c>
      <c r="W22" s="45"/>
      <c r="X22" s="54"/>
    </row>
    <row r="23" spans="1:24" ht="12.75">
      <c r="A23" s="34" t="s">
        <v>41</v>
      </c>
      <c r="B23" s="35">
        <v>513</v>
      </c>
      <c r="C23" s="35">
        <v>9</v>
      </c>
      <c r="D23" s="36">
        <v>309.7</v>
      </c>
      <c r="E23" s="37"/>
      <c r="F23" s="38">
        <v>310</v>
      </c>
      <c r="G23" s="39"/>
      <c r="H23" s="76">
        <v>158.7</v>
      </c>
      <c r="I23" s="41"/>
      <c r="J23" s="42">
        <v>159</v>
      </c>
      <c r="K23" s="52"/>
      <c r="L23" s="29">
        <f t="shared" si="0"/>
        <v>1.001890359168242</v>
      </c>
      <c r="M23" s="44"/>
      <c r="N23" s="52"/>
      <c r="O23" s="45">
        <v>0</v>
      </c>
      <c r="P23" s="53">
        <v>0.5</v>
      </c>
      <c r="Q23" s="45">
        <v>0</v>
      </c>
      <c r="R23" s="53">
        <v>0</v>
      </c>
      <c r="S23" s="45">
        <v>0</v>
      </c>
      <c r="T23" s="53">
        <f>0.9</f>
        <v>0.9</v>
      </c>
      <c r="U23" s="45">
        <v>0</v>
      </c>
      <c r="V23" s="53">
        <v>0</v>
      </c>
      <c r="W23" s="45"/>
      <c r="X23" s="54"/>
    </row>
    <row r="24" spans="1:24" ht="12.75">
      <c r="A24" s="77" t="s">
        <v>42</v>
      </c>
      <c r="B24" s="56">
        <v>518</v>
      </c>
      <c r="C24" s="56">
        <v>10</v>
      </c>
      <c r="D24" s="78">
        <v>9850.6</v>
      </c>
      <c r="E24" s="79"/>
      <c r="F24" s="38">
        <v>8669</v>
      </c>
      <c r="G24" s="39"/>
      <c r="H24" s="80">
        <v>5996.5</v>
      </c>
      <c r="I24" s="81"/>
      <c r="J24" s="82">
        <v>5997</v>
      </c>
      <c r="K24" s="74"/>
      <c r="L24" s="29">
        <f t="shared" si="0"/>
        <v>1.0000833819728174</v>
      </c>
      <c r="M24" s="83"/>
      <c r="N24" s="74"/>
      <c r="O24" s="84">
        <v>10</v>
      </c>
      <c r="P24" s="46">
        <v>383.8</v>
      </c>
      <c r="Q24" s="45">
        <v>0</v>
      </c>
      <c r="R24" s="46">
        <v>89.6</v>
      </c>
      <c r="S24" s="84">
        <v>451</v>
      </c>
      <c r="T24" s="46">
        <f>110.1+48</f>
        <v>158.1</v>
      </c>
      <c r="U24" s="84">
        <v>0</v>
      </c>
      <c r="V24" s="46">
        <v>48.1</v>
      </c>
      <c r="W24" s="84"/>
      <c r="X24" s="75"/>
    </row>
    <row r="25" spans="1:24" ht="16.5" customHeight="1">
      <c r="A25" s="21" t="s">
        <v>43</v>
      </c>
      <c r="B25" s="22"/>
      <c r="C25" s="22">
        <v>11</v>
      </c>
      <c r="D25" s="23">
        <f>SUM(D26:D31)</f>
        <v>43560.600000000006</v>
      </c>
      <c r="E25" s="24"/>
      <c r="F25" s="23">
        <f>SUM(F26:F31)</f>
        <v>45611</v>
      </c>
      <c r="G25" s="69"/>
      <c r="H25" s="25">
        <f>SUM(H26:H31)</f>
        <v>43481.700000000004</v>
      </c>
      <c r="I25" s="26"/>
      <c r="J25" s="27">
        <f>SUM(J26:J31)</f>
        <v>45064.4</v>
      </c>
      <c r="K25" s="28"/>
      <c r="L25" s="29">
        <f t="shared" si="0"/>
        <v>1.0363992208216328</v>
      </c>
      <c r="M25" s="27">
        <f>SUM(M26:M31)</f>
        <v>0</v>
      </c>
      <c r="N25" s="28"/>
      <c r="O25" s="31">
        <f aca="true" t="shared" si="3" ref="O25:V25">SUM(O26:O31)</f>
        <v>3982</v>
      </c>
      <c r="P25" s="85">
        <f t="shared" si="3"/>
        <v>3258.2</v>
      </c>
      <c r="Q25" s="31">
        <f t="shared" si="3"/>
        <v>237</v>
      </c>
      <c r="R25" s="85">
        <f t="shared" si="3"/>
        <v>235.79999999999998</v>
      </c>
      <c r="S25" s="31">
        <f t="shared" si="3"/>
        <v>677</v>
      </c>
      <c r="T25" s="85">
        <f t="shared" si="3"/>
        <v>391.6</v>
      </c>
      <c r="U25" s="31">
        <f t="shared" si="3"/>
        <v>312</v>
      </c>
      <c r="V25" s="85">
        <f t="shared" si="3"/>
        <v>219.4</v>
      </c>
      <c r="W25" s="31"/>
      <c r="X25" s="86"/>
    </row>
    <row r="26" spans="1:24" ht="13.5" customHeight="1">
      <c r="A26" s="87" t="s">
        <v>44</v>
      </c>
      <c r="B26" s="50">
        <v>521</v>
      </c>
      <c r="C26" s="50">
        <v>12</v>
      </c>
      <c r="D26" s="38">
        <v>31678.2</v>
      </c>
      <c r="E26" s="39">
        <v>0</v>
      </c>
      <c r="F26" s="36">
        <v>32568</v>
      </c>
      <c r="G26" s="37">
        <v>0</v>
      </c>
      <c r="H26" s="88">
        <v>31505.4</v>
      </c>
      <c r="I26" s="89" t="s">
        <v>45</v>
      </c>
      <c r="J26" s="42">
        <v>32000</v>
      </c>
      <c r="K26" s="73">
        <v>0</v>
      </c>
      <c r="L26" s="29">
        <f t="shared" si="0"/>
        <v>1.0156988960622624</v>
      </c>
      <c r="M26" s="44"/>
      <c r="N26" s="73"/>
      <c r="O26" s="45">
        <v>2886</v>
      </c>
      <c r="P26" s="90">
        <v>2382.9</v>
      </c>
      <c r="Q26" s="45">
        <v>175</v>
      </c>
      <c r="R26" s="90">
        <v>167.7</v>
      </c>
      <c r="S26" s="45">
        <v>500</v>
      </c>
      <c r="T26" s="90">
        <f>289.2</f>
        <v>289.2</v>
      </c>
      <c r="U26" s="45">
        <v>228</v>
      </c>
      <c r="V26" s="90">
        <v>162</v>
      </c>
      <c r="W26" s="45"/>
      <c r="X26" s="91"/>
    </row>
    <row r="27" spans="1:24" ht="12.75" customHeight="1">
      <c r="A27" s="87" t="s">
        <v>46</v>
      </c>
      <c r="B27" s="50">
        <v>524</v>
      </c>
      <c r="C27" s="50">
        <v>13</v>
      </c>
      <c r="D27" s="38">
        <v>10406.6</v>
      </c>
      <c r="E27" s="39"/>
      <c r="F27" s="36">
        <v>11540</v>
      </c>
      <c r="G27" s="37"/>
      <c r="H27" s="88">
        <v>10450.5</v>
      </c>
      <c r="I27" s="92"/>
      <c r="J27" s="42">
        <f>J26*0.34</f>
        <v>10880</v>
      </c>
      <c r="K27" s="93"/>
      <c r="L27" s="29">
        <f t="shared" si="0"/>
        <v>1.041098512032917</v>
      </c>
      <c r="M27" s="44"/>
      <c r="N27" s="93"/>
      <c r="O27" s="45">
        <v>1056</v>
      </c>
      <c r="P27" s="45">
        <v>802.8</v>
      </c>
      <c r="Q27" s="45">
        <v>62</v>
      </c>
      <c r="R27" s="45">
        <v>57</v>
      </c>
      <c r="S27" s="45">
        <v>177</v>
      </c>
      <c r="T27" s="45">
        <f>98.3</f>
        <v>98.3</v>
      </c>
      <c r="U27" s="45">
        <v>84</v>
      </c>
      <c r="V27" s="45">
        <v>55.1</v>
      </c>
      <c r="W27" s="45"/>
      <c r="X27" s="94"/>
    </row>
    <row r="28" spans="1:24" ht="13.5" customHeight="1" hidden="1">
      <c r="A28" s="87" t="s">
        <v>47</v>
      </c>
      <c r="B28" s="50"/>
      <c r="C28" s="50"/>
      <c r="D28" s="36"/>
      <c r="E28" s="37"/>
      <c r="F28" s="36"/>
      <c r="G28" s="37"/>
      <c r="H28" s="88"/>
      <c r="I28" s="92"/>
      <c r="J28" s="42"/>
      <c r="K28" s="89"/>
      <c r="L28" s="29">
        <v>0</v>
      </c>
      <c r="M28" s="44"/>
      <c r="N28" s="89"/>
      <c r="O28" s="45"/>
      <c r="P28" s="45"/>
      <c r="Q28" s="45"/>
      <c r="R28" s="45"/>
      <c r="S28" s="45"/>
      <c r="T28" s="45"/>
      <c r="U28" s="45"/>
      <c r="V28" s="45"/>
      <c r="W28" s="45"/>
      <c r="X28" s="95"/>
    </row>
    <row r="29" spans="1:24" ht="12.75">
      <c r="A29" s="87" t="s">
        <v>48</v>
      </c>
      <c r="B29" s="50">
        <v>525</v>
      </c>
      <c r="C29" s="50">
        <v>14</v>
      </c>
      <c r="D29" s="38">
        <v>0</v>
      </c>
      <c r="E29" s="39"/>
      <c r="F29" s="36">
        <v>0</v>
      </c>
      <c r="G29" s="37"/>
      <c r="H29" s="88">
        <v>0</v>
      </c>
      <c r="I29" s="41"/>
      <c r="J29" s="42">
        <v>0</v>
      </c>
      <c r="K29" s="41"/>
      <c r="L29" s="29" t="e">
        <f aca="true" t="shared" si="4" ref="L29:L51">J29/H29</f>
        <v>#DIV/0!</v>
      </c>
      <c r="M29" s="44"/>
      <c r="N29" s="41"/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/>
      <c r="X29" s="96"/>
    </row>
    <row r="30" spans="1:24" ht="12.75">
      <c r="A30" s="87" t="s">
        <v>49</v>
      </c>
      <c r="B30" s="50">
        <v>527</v>
      </c>
      <c r="C30" s="50">
        <v>15</v>
      </c>
      <c r="D30" s="38">
        <v>449.9</v>
      </c>
      <c r="E30" s="39"/>
      <c r="F30" s="36">
        <v>477</v>
      </c>
      <c r="G30" s="37"/>
      <c r="H30" s="88">
        <v>1525.8</v>
      </c>
      <c r="I30" s="41"/>
      <c r="J30" s="42">
        <f>J26*0.0142+10+1600+120</f>
        <v>2184.4</v>
      </c>
      <c r="K30" s="41"/>
      <c r="L30" s="29">
        <f t="shared" si="4"/>
        <v>1.4316424170926727</v>
      </c>
      <c r="M30" s="44"/>
      <c r="N30" s="41"/>
      <c r="O30" s="45">
        <v>40</v>
      </c>
      <c r="P30" s="45">
        <v>72.5</v>
      </c>
      <c r="Q30" s="45">
        <v>0</v>
      </c>
      <c r="R30" s="45">
        <v>11.1</v>
      </c>
      <c r="S30" s="45">
        <v>0</v>
      </c>
      <c r="T30" s="45">
        <v>4.1</v>
      </c>
      <c r="U30" s="45">
        <v>0</v>
      </c>
      <c r="V30" s="45">
        <v>2.3</v>
      </c>
      <c r="W30" s="45"/>
      <c r="X30" s="96"/>
    </row>
    <row r="31" spans="1:24" ht="12.75">
      <c r="A31" s="77" t="s">
        <v>50</v>
      </c>
      <c r="B31" s="56">
        <v>528</v>
      </c>
      <c r="C31" s="56">
        <v>16</v>
      </c>
      <c r="D31" s="38">
        <v>1025.9</v>
      </c>
      <c r="E31" s="39"/>
      <c r="F31" s="78">
        <v>1026</v>
      </c>
      <c r="G31" s="79"/>
      <c r="H31" s="97">
        <v>0</v>
      </c>
      <c r="I31" s="81"/>
      <c r="J31" s="82">
        <v>0</v>
      </c>
      <c r="K31" s="74"/>
      <c r="L31" s="29" t="e">
        <f t="shared" si="4"/>
        <v>#DIV/0!</v>
      </c>
      <c r="M31" s="83"/>
      <c r="N31" s="74"/>
      <c r="O31" s="84">
        <v>0</v>
      </c>
      <c r="P31" s="46">
        <v>0</v>
      </c>
      <c r="Q31" s="45">
        <v>0</v>
      </c>
      <c r="R31" s="46">
        <v>0</v>
      </c>
      <c r="S31" s="84">
        <v>0</v>
      </c>
      <c r="T31" s="46">
        <v>0</v>
      </c>
      <c r="U31" s="45">
        <v>0</v>
      </c>
      <c r="V31" s="46">
        <v>0</v>
      </c>
      <c r="W31" s="84"/>
      <c r="X31" s="75"/>
    </row>
    <row r="32" spans="1:24" ht="16.5" customHeight="1">
      <c r="A32" s="21" t="s">
        <v>51</v>
      </c>
      <c r="B32" s="22"/>
      <c r="C32" s="22">
        <v>17</v>
      </c>
      <c r="D32" s="23">
        <f>SUM(D33:D35)</f>
        <v>120.6</v>
      </c>
      <c r="E32" s="24"/>
      <c r="F32" s="23">
        <f>SUM(F33:F35)</f>
        <v>121</v>
      </c>
      <c r="G32" s="69"/>
      <c r="H32" s="25">
        <f>SUM(H33:H35)</f>
        <v>47</v>
      </c>
      <c r="I32" s="26"/>
      <c r="J32" s="27">
        <f>SUM(J33:J35)</f>
        <v>47</v>
      </c>
      <c r="K32" s="28"/>
      <c r="L32" s="29">
        <f t="shared" si="4"/>
        <v>1</v>
      </c>
      <c r="M32" s="27">
        <f>SUM(M33:M35)</f>
        <v>0</v>
      </c>
      <c r="N32" s="28"/>
      <c r="O32" s="31">
        <f aca="true" t="shared" si="5" ref="O32:V32">SUM(O33:O35)</f>
        <v>0</v>
      </c>
      <c r="P32" s="85">
        <f t="shared" si="5"/>
        <v>0.2</v>
      </c>
      <c r="Q32" s="31">
        <f t="shared" si="5"/>
        <v>0</v>
      </c>
      <c r="R32" s="85">
        <f t="shared" si="5"/>
        <v>0.1</v>
      </c>
      <c r="S32" s="31">
        <f t="shared" si="5"/>
        <v>0</v>
      </c>
      <c r="T32" s="85">
        <f t="shared" si="5"/>
        <v>0</v>
      </c>
      <c r="U32" s="31">
        <f t="shared" si="5"/>
        <v>5</v>
      </c>
      <c r="V32" s="85">
        <f t="shared" si="5"/>
        <v>1.7</v>
      </c>
      <c r="W32" s="31"/>
      <c r="X32" s="86"/>
    </row>
    <row r="33" spans="1:24" ht="12.75">
      <c r="A33" s="98" t="s">
        <v>52</v>
      </c>
      <c r="B33" s="35">
        <v>531</v>
      </c>
      <c r="C33" s="35">
        <v>18</v>
      </c>
      <c r="D33" s="36">
        <v>15.6</v>
      </c>
      <c r="E33" s="37"/>
      <c r="F33" s="38">
        <v>16</v>
      </c>
      <c r="G33" s="39"/>
      <c r="H33" s="51">
        <v>16.7</v>
      </c>
      <c r="I33" s="41"/>
      <c r="J33" s="42">
        <v>17</v>
      </c>
      <c r="K33" s="73"/>
      <c r="L33" s="29">
        <f t="shared" si="4"/>
        <v>1.0179640718562875</v>
      </c>
      <c r="M33" s="44"/>
      <c r="N33" s="73"/>
      <c r="O33" s="45">
        <v>0</v>
      </c>
      <c r="P33" s="90">
        <v>0</v>
      </c>
      <c r="Q33" s="45">
        <v>0</v>
      </c>
      <c r="R33" s="90">
        <v>0</v>
      </c>
      <c r="S33" s="45">
        <v>0</v>
      </c>
      <c r="T33" s="90">
        <v>0</v>
      </c>
      <c r="U33" s="45">
        <v>0</v>
      </c>
      <c r="V33" s="90">
        <v>1.7</v>
      </c>
      <c r="W33" s="45"/>
      <c r="X33" s="91"/>
    </row>
    <row r="34" spans="1:24" ht="12.75">
      <c r="A34" s="98" t="s">
        <v>53</v>
      </c>
      <c r="B34" s="35">
        <v>532</v>
      </c>
      <c r="C34" s="35">
        <v>19</v>
      </c>
      <c r="D34" s="36">
        <v>0</v>
      </c>
      <c r="E34" s="37"/>
      <c r="F34" s="38">
        <v>0</v>
      </c>
      <c r="G34" s="39"/>
      <c r="H34" s="51">
        <v>0</v>
      </c>
      <c r="I34" s="41"/>
      <c r="J34" s="42">
        <v>0</v>
      </c>
      <c r="K34" s="41"/>
      <c r="L34" s="29" t="e">
        <f t="shared" si="4"/>
        <v>#DIV/0!</v>
      </c>
      <c r="M34" s="44"/>
      <c r="N34" s="41"/>
      <c r="O34" s="45">
        <v>0</v>
      </c>
      <c r="P34" s="90">
        <v>0</v>
      </c>
      <c r="Q34" s="45">
        <v>0</v>
      </c>
      <c r="R34" s="90">
        <v>0</v>
      </c>
      <c r="S34" s="45">
        <v>0</v>
      </c>
      <c r="T34" s="90">
        <v>0</v>
      </c>
      <c r="U34" s="45">
        <v>5</v>
      </c>
      <c r="V34" s="45">
        <v>0</v>
      </c>
      <c r="W34" s="45"/>
      <c r="X34" s="96"/>
    </row>
    <row r="35" spans="1:29" ht="12.75">
      <c r="A35" s="77" t="s">
        <v>54</v>
      </c>
      <c r="B35" s="56">
        <v>538</v>
      </c>
      <c r="C35" s="56">
        <v>20</v>
      </c>
      <c r="D35" s="78">
        <v>105</v>
      </c>
      <c r="E35" s="79"/>
      <c r="F35" s="38">
        <v>105</v>
      </c>
      <c r="G35" s="39"/>
      <c r="H35" s="99">
        <v>30.3</v>
      </c>
      <c r="I35" s="81"/>
      <c r="J35" s="82">
        <v>30</v>
      </c>
      <c r="K35" s="74"/>
      <c r="L35" s="29">
        <f t="shared" si="4"/>
        <v>0.9900990099009901</v>
      </c>
      <c r="M35" s="83"/>
      <c r="N35" s="74"/>
      <c r="O35" s="84">
        <v>0</v>
      </c>
      <c r="P35" s="46">
        <v>0.2</v>
      </c>
      <c r="Q35" s="45">
        <v>0</v>
      </c>
      <c r="R35" s="46">
        <v>0.1</v>
      </c>
      <c r="S35" s="45">
        <v>0</v>
      </c>
      <c r="T35" s="90">
        <v>0</v>
      </c>
      <c r="U35" s="84">
        <v>0</v>
      </c>
      <c r="V35" s="45">
        <v>0</v>
      </c>
      <c r="W35" s="84"/>
      <c r="X35" s="75"/>
      <c r="AC35" s="100"/>
    </row>
    <row r="36" spans="1:24" ht="16.5" customHeight="1">
      <c r="A36" s="21" t="s">
        <v>55</v>
      </c>
      <c r="B36" s="22"/>
      <c r="C36" s="22">
        <v>21</v>
      </c>
      <c r="D36" s="23">
        <f>SUM(D37:D44)</f>
        <v>71.90000000000009</v>
      </c>
      <c r="E36" s="24"/>
      <c r="F36" s="23">
        <f>SUM(F37:F44)</f>
        <v>610</v>
      </c>
      <c r="G36" s="69"/>
      <c r="H36" s="25">
        <f>SUM(H37:H44)</f>
        <v>1649.1</v>
      </c>
      <c r="I36" s="26"/>
      <c r="J36" s="27">
        <f>SUM(J37:J44)</f>
        <v>1794</v>
      </c>
      <c r="K36" s="28"/>
      <c r="L36" s="29">
        <f t="shared" si="4"/>
        <v>1.0878661087866108</v>
      </c>
      <c r="M36" s="27">
        <f>SUM(M37:M44)</f>
        <v>0</v>
      </c>
      <c r="N36" s="28"/>
      <c r="O36" s="31">
        <f aca="true" t="shared" si="6" ref="O36:V36">SUM(O37:O44)</f>
        <v>0</v>
      </c>
      <c r="P36" s="85">
        <f t="shared" si="6"/>
        <v>21.5</v>
      </c>
      <c r="Q36" s="31">
        <f t="shared" si="6"/>
        <v>0</v>
      </c>
      <c r="R36" s="85">
        <f t="shared" si="6"/>
        <v>0</v>
      </c>
      <c r="S36" s="31">
        <f t="shared" si="6"/>
        <v>0</v>
      </c>
      <c r="T36" s="85">
        <f t="shared" si="6"/>
        <v>0</v>
      </c>
      <c r="U36" s="31">
        <f t="shared" si="6"/>
        <v>0</v>
      </c>
      <c r="V36" s="85">
        <f t="shared" si="6"/>
        <v>-12.6</v>
      </c>
      <c r="W36" s="31"/>
      <c r="X36" s="86"/>
    </row>
    <row r="37" spans="1:24" ht="12.75">
      <c r="A37" s="98" t="s">
        <v>56</v>
      </c>
      <c r="B37" s="35">
        <v>541</v>
      </c>
      <c r="C37" s="35">
        <v>22</v>
      </c>
      <c r="D37" s="36">
        <v>4.3</v>
      </c>
      <c r="E37" s="37"/>
      <c r="F37" s="38">
        <v>5</v>
      </c>
      <c r="G37" s="39"/>
      <c r="H37" s="51">
        <v>0</v>
      </c>
      <c r="I37" s="41"/>
      <c r="J37" s="42">
        <v>0</v>
      </c>
      <c r="K37" s="73"/>
      <c r="L37" s="29" t="e">
        <f t="shared" si="4"/>
        <v>#DIV/0!</v>
      </c>
      <c r="M37" s="44"/>
      <c r="N37" s="73"/>
      <c r="O37" s="45">
        <v>0</v>
      </c>
      <c r="P37" s="90">
        <v>0</v>
      </c>
      <c r="Q37" s="45">
        <v>0</v>
      </c>
      <c r="R37" s="90">
        <v>0</v>
      </c>
      <c r="S37" s="45">
        <v>0</v>
      </c>
      <c r="T37" s="90">
        <v>0</v>
      </c>
      <c r="U37" s="45">
        <v>0</v>
      </c>
      <c r="V37" s="90">
        <v>0</v>
      </c>
      <c r="W37" s="45"/>
      <c r="X37" s="91"/>
    </row>
    <row r="38" spans="1:24" ht="12.75">
      <c r="A38" s="98" t="s">
        <v>57</v>
      </c>
      <c r="B38" s="35">
        <v>542</v>
      </c>
      <c r="C38" s="35">
        <v>23</v>
      </c>
      <c r="D38" s="36">
        <v>84.3</v>
      </c>
      <c r="E38" s="37"/>
      <c r="F38" s="38">
        <v>85</v>
      </c>
      <c r="G38" s="39"/>
      <c r="H38" s="51">
        <v>-59.9</v>
      </c>
      <c r="I38" s="41"/>
      <c r="J38" s="42">
        <v>85</v>
      </c>
      <c r="K38" s="41"/>
      <c r="L38" s="29">
        <f t="shared" si="4"/>
        <v>-1.4190317195325544</v>
      </c>
      <c r="M38" s="44"/>
      <c r="N38" s="41"/>
      <c r="O38" s="45">
        <v>0</v>
      </c>
      <c r="P38" s="90">
        <v>0</v>
      </c>
      <c r="Q38" s="45">
        <v>0</v>
      </c>
      <c r="R38" s="90">
        <v>0</v>
      </c>
      <c r="S38" s="45">
        <v>0</v>
      </c>
      <c r="T38" s="90">
        <v>0</v>
      </c>
      <c r="U38" s="45">
        <v>0</v>
      </c>
      <c r="V38" s="90">
        <v>0</v>
      </c>
      <c r="W38" s="45"/>
      <c r="X38" s="96"/>
    </row>
    <row r="39" spans="1:29" ht="12.75">
      <c r="A39" s="98" t="s">
        <v>58</v>
      </c>
      <c r="B39" s="35">
        <v>543</v>
      </c>
      <c r="C39" s="35">
        <v>24</v>
      </c>
      <c r="D39" s="36">
        <v>0</v>
      </c>
      <c r="E39" s="37"/>
      <c r="F39" s="38">
        <v>0</v>
      </c>
      <c r="G39" s="39"/>
      <c r="H39" s="51">
        <v>0</v>
      </c>
      <c r="I39" s="41"/>
      <c r="J39" s="42">
        <v>0</v>
      </c>
      <c r="K39" s="41"/>
      <c r="L39" s="29" t="e">
        <f t="shared" si="4"/>
        <v>#DIV/0!</v>
      </c>
      <c r="M39" s="44"/>
      <c r="N39" s="41"/>
      <c r="O39" s="45">
        <v>0</v>
      </c>
      <c r="P39" s="90">
        <v>0</v>
      </c>
      <c r="Q39" s="45">
        <v>0</v>
      </c>
      <c r="R39" s="90">
        <v>0</v>
      </c>
      <c r="S39" s="45">
        <v>0</v>
      </c>
      <c r="T39" s="90">
        <v>0</v>
      </c>
      <c r="U39" s="45">
        <v>0</v>
      </c>
      <c r="V39" s="90">
        <v>0</v>
      </c>
      <c r="W39" s="45"/>
      <c r="X39" s="96"/>
      <c r="AC39" s="100"/>
    </row>
    <row r="40" spans="1:24" ht="12.75">
      <c r="A40" s="98" t="s">
        <v>59</v>
      </c>
      <c r="B40" s="35">
        <v>544</v>
      </c>
      <c r="C40" s="35">
        <v>25</v>
      </c>
      <c r="D40" s="36">
        <v>0.5</v>
      </c>
      <c r="E40" s="37"/>
      <c r="F40" s="38">
        <v>0</v>
      </c>
      <c r="G40" s="39"/>
      <c r="H40" s="51">
        <v>0</v>
      </c>
      <c r="I40" s="41"/>
      <c r="J40" s="42">
        <v>0</v>
      </c>
      <c r="K40" s="41"/>
      <c r="L40" s="29" t="e">
        <f t="shared" si="4"/>
        <v>#DIV/0!</v>
      </c>
      <c r="M40" s="44"/>
      <c r="N40" s="41"/>
      <c r="O40" s="45">
        <v>0</v>
      </c>
      <c r="P40" s="90">
        <v>0</v>
      </c>
      <c r="Q40" s="45">
        <v>0</v>
      </c>
      <c r="R40" s="90">
        <v>0</v>
      </c>
      <c r="S40" s="45">
        <v>0</v>
      </c>
      <c r="T40" s="90">
        <v>0</v>
      </c>
      <c r="U40" s="45">
        <v>0</v>
      </c>
      <c r="V40" s="90">
        <v>0</v>
      </c>
      <c r="W40" s="45"/>
      <c r="X40" s="96"/>
    </row>
    <row r="41" spans="1:24" ht="12.75">
      <c r="A41" s="98" t="s">
        <v>60</v>
      </c>
      <c r="B41" s="35">
        <v>545</v>
      </c>
      <c r="C41" s="35">
        <v>26</v>
      </c>
      <c r="D41" s="36">
        <v>520.6</v>
      </c>
      <c r="E41" s="37"/>
      <c r="F41" s="38">
        <v>520</v>
      </c>
      <c r="G41" s="39"/>
      <c r="H41" s="51">
        <v>35.4</v>
      </c>
      <c r="I41" s="41"/>
      <c r="J41" s="42">
        <v>35</v>
      </c>
      <c r="K41" s="41"/>
      <c r="L41" s="29">
        <f t="shared" si="4"/>
        <v>0.9887005649717514</v>
      </c>
      <c r="M41" s="44"/>
      <c r="N41" s="41"/>
      <c r="O41" s="45">
        <v>0</v>
      </c>
      <c r="P41" s="90">
        <v>0</v>
      </c>
      <c r="Q41" s="45">
        <v>0</v>
      </c>
      <c r="R41" s="90">
        <v>0</v>
      </c>
      <c r="S41" s="45">
        <v>0</v>
      </c>
      <c r="T41" s="90">
        <v>0</v>
      </c>
      <c r="U41" s="45">
        <v>0</v>
      </c>
      <c r="V41" s="90">
        <v>0</v>
      </c>
      <c r="W41" s="45"/>
      <c r="X41" s="96"/>
    </row>
    <row r="42" spans="1:24" ht="12.75">
      <c r="A42" s="98" t="s">
        <v>61</v>
      </c>
      <c r="B42" s="35">
        <v>546</v>
      </c>
      <c r="C42" s="35">
        <v>27</v>
      </c>
      <c r="D42" s="36">
        <v>0</v>
      </c>
      <c r="E42" s="37"/>
      <c r="F42" s="38">
        <v>0</v>
      </c>
      <c r="G42" s="39"/>
      <c r="H42" s="51">
        <v>0</v>
      </c>
      <c r="I42" s="41"/>
      <c r="J42" s="42">
        <v>0</v>
      </c>
      <c r="K42" s="41"/>
      <c r="L42" s="29" t="e">
        <f t="shared" si="4"/>
        <v>#DIV/0!</v>
      </c>
      <c r="M42" s="44"/>
      <c r="N42" s="41"/>
      <c r="O42" s="45">
        <v>0</v>
      </c>
      <c r="P42" s="90">
        <v>0</v>
      </c>
      <c r="Q42" s="45">
        <v>0</v>
      </c>
      <c r="R42" s="90">
        <v>0</v>
      </c>
      <c r="S42" s="45">
        <v>0</v>
      </c>
      <c r="T42" s="90">
        <v>0</v>
      </c>
      <c r="U42" s="45">
        <v>0</v>
      </c>
      <c r="V42" s="90">
        <v>0</v>
      </c>
      <c r="W42" s="45"/>
      <c r="X42" s="96"/>
    </row>
    <row r="43" spans="1:24" ht="12.75">
      <c r="A43" s="98" t="s">
        <v>62</v>
      </c>
      <c r="B43" s="35">
        <v>548</v>
      </c>
      <c r="C43" s="35">
        <v>28</v>
      </c>
      <c r="D43" s="36">
        <v>0</v>
      </c>
      <c r="E43" s="37"/>
      <c r="F43" s="38">
        <v>0</v>
      </c>
      <c r="G43" s="39"/>
      <c r="H43" s="51">
        <v>0</v>
      </c>
      <c r="I43" s="41"/>
      <c r="J43" s="42">
        <v>0</v>
      </c>
      <c r="K43" s="41"/>
      <c r="L43" s="29" t="e">
        <f t="shared" si="4"/>
        <v>#DIV/0!</v>
      </c>
      <c r="M43" s="44"/>
      <c r="N43" s="41"/>
      <c r="O43" s="45">
        <v>0</v>
      </c>
      <c r="P43" s="90">
        <v>0</v>
      </c>
      <c r="Q43" s="45">
        <v>0</v>
      </c>
      <c r="R43" s="90">
        <v>0</v>
      </c>
      <c r="S43" s="45">
        <v>0</v>
      </c>
      <c r="T43" s="90">
        <v>0</v>
      </c>
      <c r="U43" s="45">
        <v>0</v>
      </c>
      <c r="V43" s="90">
        <v>0</v>
      </c>
      <c r="W43" s="45"/>
      <c r="X43" s="96"/>
    </row>
    <row r="44" spans="1:24" ht="12.75">
      <c r="A44" s="101" t="s">
        <v>63</v>
      </c>
      <c r="B44" s="102">
        <v>549</v>
      </c>
      <c r="C44" s="102">
        <v>29</v>
      </c>
      <c r="D44" s="78">
        <v>-537.8</v>
      </c>
      <c r="E44" s="79"/>
      <c r="F44" s="103">
        <v>0</v>
      </c>
      <c r="G44" s="104"/>
      <c r="H44" s="105">
        <v>1673.6</v>
      </c>
      <c r="I44" s="106"/>
      <c r="J44" s="107">
        <v>1674</v>
      </c>
      <c r="K44" s="106"/>
      <c r="L44" s="108">
        <f t="shared" si="4"/>
        <v>1.0002390057361377</v>
      </c>
      <c r="M44" s="109"/>
      <c r="N44" s="106"/>
      <c r="O44" s="110">
        <v>0</v>
      </c>
      <c r="P44" s="110">
        <v>21.5</v>
      </c>
      <c r="Q44" s="45">
        <v>0</v>
      </c>
      <c r="R44" s="90">
        <v>0</v>
      </c>
      <c r="S44" s="45">
        <v>0</v>
      </c>
      <c r="T44" s="90">
        <v>0</v>
      </c>
      <c r="U44" s="45">
        <v>0</v>
      </c>
      <c r="V44" s="110">
        <v>-12.6</v>
      </c>
      <c r="W44" s="110"/>
      <c r="X44" s="111"/>
    </row>
    <row r="45" spans="1:24" ht="22.5" customHeight="1">
      <c r="A45" s="112" t="s">
        <v>64</v>
      </c>
      <c r="B45" s="113"/>
      <c r="C45" s="113">
        <v>30</v>
      </c>
      <c r="D45" s="114">
        <f>SUM(D46:D51)</f>
        <v>8716.5</v>
      </c>
      <c r="E45" s="115"/>
      <c r="F45" s="116">
        <f>SUM(F46:F51)</f>
        <v>8330</v>
      </c>
      <c r="G45" s="117"/>
      <c r="H45" s="118">
        <f>SUM(H46:H51)</f>
        <v>8987.1</v>
      </c>
      <c r="I45" s="70"/>
      <c r="J45" s="119">
        <f>SUM(J46:J51)</f>
        <v>8695</v>
      </c>
      <c r="K45" s="120"/>
      <c r="L45" s="121">
        <f t="shared" si="4"/>
        <v>0.9674978580409698</v>
      </c>
      <c r="M45" s="119">
        <f>SUM(M46:M51)</f>
        <v>0</v>
      </c>
      <c r="N45" s="120"/>
      <c r="O45" s="122">
        <f aca="true" t="shared" si="7" ref="O45:V45">SUM(O46:O51)</f>
        <v>1991</v>
      </c>
      <c r="P45" s="123">
        <f t="shared" si="7"/>
        <v>1983</v>
      </c>
      <c r="Q45" s="122">
        <f t="shared" si="7"/>
        <v>207</v>
      </c>
      <c r="R45" s="124">
        <f t="shared" si="7"/>
        <v>176</v>
      </c>
      <c r="S45" s="122">
        <f t="shared" si="7"/>
        <v>2995</v>
      </c>
      <c r="T45" s="124">
        <f t="shared" si="7"/>
        <v>2986</v>
      </c>
      <c r="U45" s="122">
        <f t="shared" si="7"/>
        <v>167</v>
      </c>
      <c r="V45" s="124">
        <f t="shared" si="7"/>
        <v>169</v>
      </c>
      <c r="W45" s="125"/>
      <c r="X45" s="126"/>
    </row>
    <row r="46" spans="1:28" ht="13.5" customHeight="1">
      <c r="A46" s="87" t="s">
        <v>65</v>
      </c>
      <c r="B46" s="50">
        <v>551</v>
      </c>
      <c r="C46" s="50">
        <v>31</v>
      </c>
      <c r="D46" s="36">
        <v>8102</v>
      </c>
      <c r="E46" s="37"/>
      <c r="F46" s="127">
        <v>8330</v>
      </c>
      <c r="G46" s="128"/>
      <c r="H46" s="51">
        <v>8761.1</v>
      </c>
      <c r="I46" s="93"/>
      <c r="J46" s="42">
        <v>8695</v>
      </c>
      <c r="K46" s="93"/>
      <c r="L46" s="29">
        <f t="shared" si="4"/>
        <v>0.9924552852952254</v>
      </c>
      <c r="M46" s="44"/>
      <c r="N46" s="93"/>
      <c r="O46" s="45">
        <v>1991</v>
      </c>
      <c r="P46" s="45">
        <f>511+1472</f>
        <v>1983</v>
      </c>
      <c r="Q46" s="45">
        <v>207</v>
      </c>
      <c r="R46" s="45">
        <f>176+0</f>
        <v>176</v>
      </c>
      <c r="S46" s="45">
        <v>2995</v>
      </c>
      <c r="T46" s="45">
        <f>138+2848</f>
        <v>2986</v>
      </c>
      <c r="U46" s="45">
        <v>167</v>
      </c>
      <c r="V46" s="45">
        <f>70+99</f>
        <v>169</v>
      </c>
      <c r="W46" s="45"/>
      <c r="X46" s="129"/>
      <c r="Y46" s="5" t="s">
        <v>66</v>
      </c>
      <c r="AB46" s="5" t="s">
        <v>67</v>
      </c>
    </row>
    <row r="47" spans="1:24" ht="13.5" customHeight="1">
      <c r="A47" s="49" t="s">
        <v>68</v>
      </c>
      <c r="B47" s="50">
        <v>552</v>
      </c>
      <c r="C47" s="50">
        <v>32</v>
      </c>
      <c r="D47" s="36">
        <v>614.5</v>
      </c>
      <c r="E47" s="37"/>
      <c r="F47" s="127">
        <v>0</v>
      </c>
      <c r="G47" s="128"/>
      <c r="H47" s="51">
        <v>226</v>
      </c>
      <c r="I47" s="41"/>
      <c r="J47" s="42">
        <v>0</v>
      </c>
      <c r="K47" s="41"/>
      <c r="L47" s="29">
        <f t="shared" si="4"/>
        <v>0</v>
      </c>
      <c r="M47" s="44"/>
      <c r="N47" s="41"/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/>
      <c r="X47" s="96"/>
    </row>
    <row r="48" spans="1:24" ht="12.75">
      <c r="A48" s="98" t="s">
        <v>69</v>
      </c>
      <c r="B48" s="35">
        <v>553</v>
      </c>
      <c r="C48" s="35">
        <v>33</v>
      </c>
      <c r="D48" s="36">
        <v>0</v>
      </c>
      <c r="E48" s="37"/>
      <c r="F48" s="127">
        <v>0</v>
      </c>
      <c r="G48" s="128"/>
      <c r="H48" s="51">
        <v>0</v>
      </c>
      <c r="I48" s="41"/>
      <c r="J48" s="42">
        <v>0</v>
      </c>
      <c r="K48" s="41"/>
      <c r="L48" s="29" t="e">
        <f t="shared" si="4"/>
        <v>#DIV/0!</v>
      </c>
      <c r="M48" s="44"/>
      <c r="N48" s="41"/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/>
      <c r="X48" s="96"/>
    </row>
    <row r="49" spans="1:24" ht="12.75">
      <c r="A49" s="98" t="s">
        <v>70</v>
      </c>
      <c r="B49" s="35">
        <v>554</v>
      </c>
      <c r="C49" s="35">
        <v>34</v>
      </c>
      <c r="D49" s="36">
        <v>0</v>
      </c>
      <c r="E49" s="37"/>
      <c r="F49" s="127">
        <v>0</v>
      </c>
      <c r="G49" s="128"/>
      <c r="H49" s="51">
        <v>0</v>
      </c>
      <c r="I49" s="41"/>
      <c r="J49" s="42">
        <v>0</v>
      </c>
      <c r="K49" s="41"/>
      <c r="L49" s="29" t="e">
        <f t="shared" si="4"/>
        <v>#DIV/0!</v>
      </c>
      <c r="M49" s="44"/>
      <c r="N49" s="41"/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/>
      <c r="X49" s="96"/>
    </row>
    <row r="50" spans="1:24" ht="12.75">
      <c r="A50" s="98" t="s">
        <v>71</v>
      </c>
      <c r="B50" s="35">
        <v>556</v>
      </c>
      <c r="C50" s="35">
        <v>35</v>
      </c>
      <c r="D50" s="36">
        <v>0</v>
      </c>
      <c r="E50" s="37"/>
      <c r="F50" s="127">
        <v>0</v>
      </c>
      <c r="G50" s="128"/>
      <c r="H50" s="51">
        <v>0</v>
      </c>
      <c r="I50" s="41"/>
      <c r="J50" s="42">
        <v>0</v>
      </c>
      <c r="K50" s="41"/>
      <c r="L50" s="29" t="e">
        <f t="shared" si="4"/>
        <v>#DIV/0!</v>
      </c>
      <c r="M50" s="44"/>
      <c r="N50" s="41"/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/>
      <c r="X50" s="96"/>
    </row>
    <row r="51" spans="1:24" ht="12.75">
      <c r="A51" s="101" t="s">
        <v>72</v>
      </c>
      <c r="B51" s="102">
        <v>559</v>
      </c>
      <c r="C51" s="102">
        <v>36</v>
      </c>
      <c r="D51" s="78">
        <v>0</v>
      </c>
      <c r="E51" s="79"/>
      <c r="F51" s="130">
        <v>0</v>
      </c>
      <c r="G51" s="131"/>
      <c r="H51" s="105">
        <v>0</v>
      </c>
      <c r="I51" s="106"/>
      <c r="J51" s="107">
        <v>0</v>
      </c>
      <c r="K51" s="106"/>
      <c r="L51" s="108" t="e">
        <f t="shared" si="4"/>
        <v>#DIV/0!</v>
      </c>
      <c r="M51" s="109"/>
      <c r="N51" s="106"/>
      <c r="O51" s="110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  <c r="W51" s="110"/>
      <c r="X51" s="111"/>
    </row>
    <row r="52" spans="1:24" ht="21">
      <c r="A52" s="132" t="s">
        <v>73</v>
      </c>
      <c r="B52" s="133"/>
      <c r="C52" s="134">
        <v>37</v>
      </c>
      <c r="D52" s="135">
        <f>D53</f>
        <v>0</v>
      </c>
      <c r="E52" s="136"/>
      <c r="F52" s="137">
        <f>F53</f>
        <v>0</v>
      </c>
      <c r="G52" s="138"/>
      <c r="H52" s="139">
        <f>H53</f>
        <v>23.9</v>
      </c>
      <c r="I52" s="140"/>
      <c r="J52" s="141">
        <f>J53</f>
        <v>0</v>
      </c>
      <c r="K52" s="140"/>
      <c r="L52" s="142"/>
      <c r="M52" s="143"/>
      <c r="N52" s="144"/>
      <c r="O52" s="145">
        <f aca="true" t="shared" si="8" ref="O52:V52">O53</f>
        <v>0</v>
      </c>
      <c r="P52" s="146">
        <f t="shared" si="8"/>
        <v>0</v>
      </c>
      <c r="Q52" s="145">
        <f t="shared" si="8"/>
        <v>0</v>
      </c>
      <c r="R52" s="146">
        <f t="shared" si="8"/>
        <v>0</v>
      </c>
      <c r="S52" s="145">
        <f t="shared" si="8"/>
        <v>0</v>
      </c>
      <c r="T52" s="146">
        <f t="shared" si="8"/>
        <v>0</v>
      </c>
      <c r="U52" s="145">
        <f t="shared" si="8"/>
        <v>0</v>
      </c>
      <c r="V52" s="146">
        <f t="shared" si="8"/>
        <v>0</v>
      </c>
      <c r="W52" s="147"/>
      <c r="X52" s="148"/>
    </row>
    <row r="53" spans="1:24" ht="12.75">
      <c r="A53" s="149" t="s">
        <v>74</v>
      </c>
      <c r="B53" s="150">
        <v>560</v>
      </c>
      <c r="C53" s="151">
        <v>38</v>
      </c>
      <c r="D53" s="130">
        <v>0</v>
      </c>
      <c r="E53" s="131"/>
      <c r="F53" s="38">
        <v>0</v>
      </c>
      <c r="G53" s="39"/>
      <c r="H53" s="76">
        <v>23.9</v>
      </c>
      <c r="I53" s="152"/>
      <c r="J53" s="153">
        <v>0</v>
      </c>
      <c r="K53" s="52"/>
      <c r="L53" s="154"/>
      <c r="M53" s="155"/>
      <c r="N53" s="156"/>
      <c r="O53" s="157">
        <v>0</v>
      </c>
      <c r="P53" s="157">
        <v>0</v>
      </c>
      <c r="Q53" s="157">
        <v>0</v>
      </c>
      <c r="R53" s="157">
        <v>0</v>
      </c>
      <c r="S53" s="157">
        <v>0</v>
      </c>
      <c r="T53" s="157">
        <v>0</v>
      </c>
      <c r="U53" s="157">
        <v>0</v>
      </c>
      <c r="V53" s="157">
        <v>0</v>
      </c>
      <c r="W53" s="157"/>
      <c r="X53" s="148"/>
    </row>
    <row r="54" spans="1:24" ht="25.5" customHeight="1">
      <c r="A54" s="158" t="s">
        <v>75</v>
      </c>
      <c r="B54" s="159"/>
      <c r="C54" s="160">
        <v>39</v>
      </c>
      <c r="D54" s="161">
        <f>SUM(D55:D56)</f>
        <v>71.6</v>
      </c>
      <c r="E54" s="162"/>
      <c r="F54" s="163">
        <f>SUM(F55:F56)</f>
        <v>72</v>
      </c>
      <c r="G54" s="164"/>
      <c r="H54" s="165">
        <f>SUM(H55:H56)</f>
        <v>275.4</v>
      </c>
      <c r="I54" s="26"/>
      <c r="J54" s="166">
        <f>SUM(J55:J56)</f>
        <v>495</v>
      </c>
      <c r="K54" s="26"/>
      <c r="L54" s="121">
        <f aca="true" t="shared" si="9" ref="L54:L60">J54/H54</f>
        <v>1.7973856209150327</v>
      </c>
      <c r="M54" s="167">
        <f>SUM(M55:M56)</f>
        <v>0</v>
      </c>
      <c r="N54" s="70"/>
      <c r="O54" s="168">
        <f aca="true" t="shared" si="10" ref="O54:V54">SUM(O55:O56)</f>
        <v>0</v>
      </c>
      <c r="P54" s="169">
        <f t="shared" si="10"/>
        <v>0</v>
      </c>
      <c r="Q54" s="168">
        <f t="shared" si="10"/>
        <v>0</v>
      </c>
      <c r="R54" s="169">
        <f t="shared" si="10"/>
        <v>0</v>
      </c>
      <c r="S54" s="168">
        <f t="shared" si="10"/>
        <v>0</v>
      </c>
      <c r="T54" s="169">
        <f t="shared" si="10"/>
        <v>0</v>
      </c>
      <c r="U54" s="168">
        <f t="shared" si="10"/>
        <v>0</v>
      </c>
      <c r="V54" s="169">
        <f t="shared" si="10"/>
        <v>0</v>
      </c>
      <c r="W54" s="170"/>
      <c r="X54" s="33"/>
    </row>
    <row r="55" spans="1:24" ht="22.5">
      <c r="A55" s="171" t="s">
        <v>76</v>
      </c>
      <c r="B55" s="172">
        <v>581</v>
      </c>
      <c r="C55" s="173">
        <v>40</v>
      </c>
      <c r="D55" s="103">
        <v>0</v>
      </c>
      <c r="E55" s="104"/>
      <c r="F55" s="174">
        <v>0</v>
      </c>
      <c r="G55" s="175"/>
      <c r="H55" s="176">
        <v>0</v>
      </c>
      <c r="I55" s="106"/>
      <c r="J55" s="177">
        <v>0</v>
      </c>
      <c r="K55" s="41"/>
      <c r="L55" s="29" t="e">
        <f t="shared" si="9"/>
        <v>#DIV/0!</v>
      </c>
      <c r="M55" s="178"/>
      <c r="N55" s="41"/>
      <c r="O55" s="179">
        <v>0</v>
      </c>
      <c r="P55" s="45">
        <v>0</v>
      </c>
      <c r="Q55" s="179">
        <v>0</v>
      </c>
      <c r="R55" s="45">
        <v>0</v>
      </c>
      <c r="S55" s="179">
        <v>0</v>
      </c>
      <c r="T55" s="45">
        <v>0</v>
      </c>
      <c r="U55" s="179">
        <v>0</v>
      </c>
      <c r="V55" s="45">
        <v>0</v>
      </c>
      <c r="W55" s="179"/>
      <c r="X55" s="54"/>
    </row>
    <row r="56" spans="1:25" ht="12.75">
      <c r="A56" s="180" t="s">
        <v>77</v>
      </c>
      <c r="B56" s="181">
        <v>582</v>
      </c>
      <c r="C56" s="182">
        <v>41</v>
      </c>
      <c r="D56" s="38">
        <v>71.6</v>
      </c>
      <c r="E56" s="39"/>
      <c r="F56" s="183">
        <v>72</v>
      </c>
      <c r="G56" s="184"/>
      <c r="H56" s="185">
        <v>275.4</v>
      </c>
      <c r="I56" s="186"/>
      <c r="J56" s="187">
        <v>495</v>
      </c>
      <c r="K56" s="186"/>
      <c r="L56" s="108">
        <f t="shared" si="9"/>
        <v>1.7973856209150327</v>
      </c>
      <c r="M56" s="188"/>
      <c r="N56" s="186"/>
      <c r="O56" s="189">
        <v>0</v>
      </c>
      <c r="P56" s="189">
        <v>0</v>
      </c>
      <c r="Q56" s="179">
        <v>0</v>
      </c>
      <c r="R56" s="45">
        <v>0</v>
      </c>
      <c r="S56" s="189">
        <v>0</v>
      </c>
      <c r="T56" s="189">
        <v>0</v>
      </c>
      <c r="U56" s="189">
        <v>0</v>
      </c>
      <c r="V56" s="189">
        <v>0</v>
      </c>
      <c r="W56" s="189"/>
      <c r="X56" s="190"/>
      <c r="Y56" s="5" t="s">
        <v>78</v>
      </c>
    </row>
    <row r="57" spans="1:24" ht="12.75">
      <c r="A57" s="191" t="s">
        <v>79</v>
      </c>
      <c r="B57" s="192"/>
      <c r="C57" s="193">
        <v>42</v>
      </c>
      <c r="D57" s="194">
        <f>D58</f>
        <v>0</v>
      </c>
      <c r="E57" s="195"/>
      <c r="F57" s="116">
        <f>F58</f>
        <v>0</v>
      </c>
      <c r="G57" s="117"/>
      <c r="H57" s="118">
        <f>H58</f>
        <v>0</v>
      </c>
      <c r="I57" s="196"/>
      <c r="J57" s="197">
        <f>J58</f>
        <v>0</v>
      </c>
      <c r="K57" s="198"/>
      <c r="L57" s="121" t="e">
        <f t="shared" si="9"/>
        <v>#DIV/0!</v>
      </c>
      <c r="M57" s="197"/>
      <c r="N57" s="198"/>
      <c r="O57" s="169">
        <f aca="true" t="shared" si="11" ref="O57:V57">O58</f>
        <v>0</v>
      </c>
      <c r="P57" s="169">
        <f t="shared" si="11"/>
        <v>0</v>
      </c>
      <c r="Q57" s="169">
        <f t="shared" si="11"/>
        <v>0</v>
      </c>
      <c r="R57" s="169">
        <f t="shared" si="11"/>
        <v>0</v>
      </c>
      <c r="S57" s="169">
        <f t="shared" si="11"/>
        <v>0</v>
      </c>
      <c r="T57" s="169">
        <f t="shared" si="11"/>
        <v>0</v>
      </c>
      <c r="U57" s="169">
        <f t="shared" si="11"/>
        <v>0</v>
      </c>
      <c r="V57" s="169">
        <f t="shared" si="11"/>
        <v>0</v>
      </c>
      <c r="W57" s="169"/>
      <c r="X57" s="86"/>
    </row>
    <row r="58" spans="1:24" ht="12.75">
      <c r="A58" s="55" t="s">
        <v>80</v>
      </c>
      <c r="B58" s="56">
        <v>595</v>
      </c>
      <c r="C58" s="56">
        <v>43</v>
      </c>
      <c r="D58" s="103">
        <v>0</v>
      </c>
      <c r="E58" s="104"/>
      <c r="F58" s="199">
        <v>0</v>
      </c>
      <c r="G58" s="128"/>
      <c r="H58" s="99">
        <v>0</v>
      </c>
      <c r="I58" s="81"/>
      <c r="J58" s="107">
        <v>0</v>
      </c>
      <c r="K58" s="106"/>
      <c r="L58" s="29" t="e">
        <f t="shared" si="9"/>
        <v>#DIV/0!</v>
      </c>
      <c r="M58" s="83"/>
      <c r="N58" s="81"/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4">
        <v>0</v>
      </c>
      <c r="U58" s="84">
        <v>0</v>
      </c>
      <c r="V58" s="84">
        <v>0</v>
      </c>
      <c r="W58" s="84"/>
      <c r="X58" s="200"/>
    </row>
    <row r="59" spans="1:24" ht="21.75">
      <c r="A59" s="201" t="s">
        <v>81</v>
      </c>
      <c r="B59" s="202"/>
      <c r="C59" s="203">
        <v>44</v>
      </c>
      <c r="D59" s="161">
        <f>D15+D20+D25+D32+D36+D45+D52+D54+D57</f>
        <v>69465.1</v>
      </c>
      <c r="E59" s="162"/>
      <c r="F59" s="204">
        <f>F15+F20+F25+F32+F36+F45+F52+F54+F57</f>
        <v>69324</v>
      </c>
      <c r="G59" s="205"/>
      <c r="H59" s="206">
        <f>H15+H20+H25+H32+H36+H45+H52+H54+H57</f>
        <v>65726.5</v>
      </c>
      <c r="I59" s="30"/>
      <c r="J59" s="207">
        <f>J57+J54+J45+J36+J32+J25+J20+J15</f>
        <v>67505.4</v>
      </c>
      <c r="K59" s="208"/>
      <c r="L59" s="108">
        <f t="shared" si="9"/>
        <v>1.027065186796802</v>
      </c>
      <c r="M59" s="209">
        <f>M57+M54+M45+M36+M32+M25+M20+M15</f>
        <v>0</v>
      </c>
      <c r="N59" s="210"/>
      <c r="O59" s="209">
        <f aca="true" t="shared" si="12" ref="O59:V59">O15+O20+O25+O32+O36+O45+O52+O54+O57</f>
        <v>6593</v>
      </c>
      <c r="P59" s="32">
        <f t="shared" si="12"/>
        <v>5954.599999999999</v>
      </c>
      <c r="Q59" s="209">
        <f t="shared" si="12"/>
        <v>810</v>
      </c>
      <c r="R59" s="32">
        <f t="shared" si="12"/>
        <v>627.8</v>
      </c>
      <c r="S59" s="209">
        <f t="shared" si="12"/>
        <v>5489</v>
      </c>
      <c r="T59" s="32">
        <f t="shared" si="12"/>
        <v>4920.5</v>
      </c>
      <c r="U59" s="209">
        <f t="shared" si="12"/>
        <v>609</v>
      </c>
      <c r="V59" s="32">
        <f t="shared" si="12"/>
        <v>455.2</v>
      </c>
      <c r="W59" s="209"/>
      <c r="X59" s="211"/>
    </row>
    <row r="60" spans="1:24" ht="12.75" customHeight="1">
      <c r="A60" s="212"/>
      <c r="B60" s="212"/>
      <c r="C60" s="213"/>
      <c r="D60" s="213"/>
      <c r="E60" s="213"/>
      <c r="F60" s="213"/>
      <c r="G60" s="213"/>
      <c r="H60" s="212"/>
      <c r="I60" s="212"/>
      <c r="J60" s="212"/>
      <c r="K60" s="212"/>
      <c r="L60" s="214" t="e">
        <f t="shared" si="9"/>
        <v>#DIV/0!</v>
      </c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5"/>
    </row>
    <row r="61" spans="1:24" ht="24.75" customHeight="1">
      <c r="A61" s="703" t="s">
        <v>8</v>
      </c>
      <c r="B61" s="216" t="s">
        <v>9</v>
      </c>
      <c r="C61" s="704" t="s">
        <v>10</v>
      </c>
      <c r="D61" s="705" t="s">
        <v>82</v>
      </c>
      <c r="E61" s="705"/>
      <c r="F61" s="706" t="s">
        <v>82</v>
      </c>
      <c r="G61" s="706"/>
      <c r="H61" s="706" t="s">
        <v>83</v>
      </c>
      <c r="I61" s="706"/>
      <c r="J61" s="706" t="s">
        <v>83</v>
      </c>
      <c r="K61" s="706"/>
      <c r="L61" s="217" t="s">
        <v>13</v>
      </c>
      <c r="M61" s="708" t="s">
        <v>14</v>
      </c>
      <c r="N61" s="708"/>
      <c r="O61" s="709" t="s">
        <v>15</v>
      </c>
      <c r="P61" s="709"/>
      <c r="Q61" s="709" t="s">
        <v>16</v>
      </c>
      <c r="R61" s="709"/>
      <c r="S61" s="709" t="s">
        <v>17</v>
      </c>
      <c r="T61" s="709"/>
      <c r="U61" s="710" t="s">
        <v>18</v>
      </c>
      <c r="V61" s="710"/>
      <c r="W61" s="711" t="s">
        <v>84</v>
      </c>
      <c r="X61" s="711"/>
    </row>
    <row r="62" spans="1:24" ht="24" customHeight="1">
      <c r="A62" s="703"/>
      <c r="B62" s="218" t="s">
        <v>20</v>
      </c>
      <c r="C62" s="704"/>
      <c r="D62" s="707" t="s">
        <v>85</v>
      </c>
      <c r="E62" s="707"/>
      <c r="F62" s="707" t="s">
        <v>26</v>
      </c>
      <c r="G62" s="707"/>
      <c r="H62" s="707" t="s">
        <v>23</v>
      </c>
      <c r="I62" s="707"/>
      <c r="J62" s="707" t="s">
        <v>86</v>
      </c>
      <c r="K62" s="707"/>
      <c r="L62" s="219" t="s">
        <v>25</v>
      </c>
      <c r="M62" s="712"/>
      <c r="N62" s="712"/>
      <c r="O62" s="220" t="s">
        <v>26</v>
      </c>
      <c r="P62" s="221" t="s">
        <v>27</v>
      </c>
      <c r="Q62" s="220" t="s">
        <v>26</v>
      </c>
      <c r="R62" s="221" t="s">
        <v>27</v>
      </c>
      <c r="S62" s="220" t="s">
        <v>26</v>
      </c>
      <c r="T62" s="221" t="s">
        <v>27</v>
      </c>
      <c r="U62" s="220" t="s">
        <v>26</v>
      </c>
      <c r="V62" s="222" t="s">
        <v>27</v>
      </c>
      <c r="W62" s="713"/>
      <c r="X62" s="713"/>
    </row>
    <row r="63" spans="1:24" ht="27" customHeight="1">
      <c r="A63" s="223" t="s">
        <v>87</v>
      </c>
      <c r="B63" s="13"/>
      <c r="C63" s="224"/>
      <c r="D63" s="16" t="s">
        <v>29</v>
      </c>
      <c r="E63" s="17" t="s">
        <v>32</v>
      </c>
      <c r="F63" s="16" t="s">
        <v>31</v>
      </c>
      <c r="G63" s="17" t="s">
        <v>32</v>
      </c>
      <c r="H63" s="16" t="s">
        <v>29</v>
      </c>
      <c r="I63" s="225" t="s">
        <v>32</v>
      </c>
      <c r="J63" s="16" t="s">
        <v>29</v>
      </c>
      <c r="K63" s="225" t="s">
        <v>32</v>
      </c>
      <c r="L63" s="18"/>
      <c r="M63" s="226"/>
      <c r="N63" s="227"/>
      <c r="O63" s="19" t="s">
        <v>29</v>
      </c>
      <c r="P63" s="228" t="s">
        <v>29</v>
      </c>
      <c r="Q63" s="19" t="s">
        <v>29</v>
      </c>
      <c r="R63" s="228" t="s">
        <v>29</v>
      </c>
      <c r="S63" s="19" t="s">
        <v>29</v>
      </c>
      <c r="T63" s="228" t="s">
        <v>29</v>
      </c>
      <c r="U63" s="19" t="s">
        <v>29</v>
      </c>
      <c r="V63" s="228" t="s">
        <v>29</v>
      </c>
      <c r="W63" s="19" t="s">
        <v>29</v>
      </c>
      <c r="X63" s="229"/>
    </row>
    <row r="64" spans="1:24" ht="22.5">
      <c r="A64" s="230" t="s">
        <v>88</v>
      </c>
      <c r="B64" s="231"/>
      <c r="C64" s="232">
        <v>45</v>
      </c>
      <c r="D64" s="23">
        <f>SUM(D66:D68)</f>
        <v>64.4</v>
      </c>
      <c r="E64" s="24"/>
      <c r="F64" s="23">
        <f>SUM(F66:F68)</f>
        <v>60</v>
      </c>
      <c r="G64" s="69"/>
      <c r="H64" s="233">
        <f>SUM(H66:H68)</f>
        <v>33.4</v>
      </c>
      <c r="I64" s="234"/>
      <c r="J64" s="235">
        <f>SUM(J66:J68)</f>
        <v>30</v>
      </c>
      <c r="K64" s="28"/>
      <c r="L64" s="236">
        <f>J64/H64</f>
        <v>0.8982035928143713</v>
      </c>
      <c r="M64" s="237"/>
      <c r="N64" s="30"/>
      <c r="O64" s="238">
        <f aca="true" t="shared" si="13" ref="O64:V64">SUM(O66:O68)</f>
        <v>0</v>
      </c>
      <c r="P64" s="239">
        <f t="shared" si="13"/>
        <v>0</v>
      </c>
      <c r="Q64" s="238">
        <f t="shared" si="13"/>
        <v>0</v>
      </c>
      <c r="R64" s="239">
        <f t="shared" si="13"/>
        <v>0</v>
      </c>
      <c r="S64" s="238">
        <f t="shared" si="13"/>
        <v>0</v>
      </c>
      <c r="T64" s="239">
        <f t="shared" si="13"/>
        <v>0</v>
      </c>
      <c r="U64" s="238">
        <f t="shared" si="13"/>
        <v>200</v>
      </c>
      <c r="V64" s="239">
        <f t="shared" si="13"/>
        <v>0</v>
      </c>
      <c r="W64" s="238"/>
      <c r="X64" s="33"/>
    </row>
    <row r="65" spans="1:24" ht="18" customHeight="1" hidden="1">
      <c r="A65" s="240"/>
      <c r="B65" s="241"/>
      <c r="C65" s="241"/>
      <c r="D65" s="242"/>
      <c r="E65" s="242"/>
      <c r="F65" s="243"/>
      <c r="G65" s="244"/>
      <c r="H65" s="245"/>
      <c r="I65" s="246"/>
      <c r="J65" s="247"/>
      <c r="K65" s="248"/>
      <c r="L65" s="249" t="e">
        <f>#DIV/0!</f>
        <v>#DIV/0!</v>
      </c>
      <c r="M65" s="247"/>
      <c r="N65" s="248"/>
      <c r="O65" s="250"/>
      <c r="P65" s="250"/>
      <c r="Q65" s="250"/>
      <c r="R65" s="250"/>
      <c r="S65" s="250"/>
      <c r="T65" s="250"/>
      <c r="U65" s="250"/>
      <c r="V65" s="250"/>
      <c r="W65" s="250"/>
      <c r="X65" s="19"/>
    </row>
    <row r="66" spans="1:24" ht="12.75">
      <c r="A66" s="98" t="s">
        <v>89</v>
      </c>
      <c r="B66" s="35">
        <v>601</v>
      </c>
      <c r="C66" s="35">
        <v>46</v>
      </c>
      <c r="D66" s="38">
        <v>0</v>
      </c>
      <c r="E66" s="39"/>
      <c r="F66" s="36">
        <v>0</v>
      </c>
      <c r="G66" s="37"/>
      <c r="H66" s="88">
        <v>0</v>
      </c>
      <c r="I66" s="41"/>
      <c r="J66" s="42">
        <v>0</v>
      </c>
      <c r="K66" s="41"/>
      <c r="L66" s="29" t="e">
        <f aca="true" t="shared" si="14" ref="L66:L101">J66/H66</f>
        <v>#DIV/0!</v>
      </c>
      <c r="M66" s="44"/>
      <c r="N66" s="41"/>
      <c r="O66" s="251">
        <v>0</v>
      </c>
      <c r="P66" s="251">
        <v>0</v>
      </c>
      <c r="Q66" s="251">
        <v>0</v>
      </c>
      <c r="R66" s="251">
        <v>0</v>
      </c>
      <c r="S66" s="251">
        <v>0</v>
      </c>
      <c r="T66" s="251">
        <v>0</v>
      </c>
      <c r="U66" s="251">
        <v>0</v>
      </c>
      <c r="V66" s="251">
        <v>0</v>
      </c>
      <c r="W66" s="251"/>
      <c r="X66" s="96"/>
    </row>
    <row r="67" spans="1:24" ht="12.75">
      <c r="A67" s="98" t="s">
        <v>90</v>
      </c>
      <c r="B67" s="35">
        <v>602</v>
      </c>
      <c r="C67" s="35">
        <v>47</v>
      </c>
      <c r="D67" s="38">
        <v>61.9</v>
      </c>
      <c r="E67" s="39"/>
      <c r="F67" s="36">
        <v>60</v>
      </c>
      <c r="G67" s="37"/>
      <c r="H67" s="88">
        <v>23</v>
      </c>
      <c r="I67" s="41"/>
      <c r="J67" s="42">
        <v>20</v>
      </c>
      <c r="K67" s="41"/>
      <c r="L67" s="29">
        <f t="shared" si="14"/>
        <v>0.8695652173913043</v>
      </c>
      <c r="M67" s="44"/>
      <c r="N67" s="41"/>
      <c r="O67" s="251">
        <v>0</v>
      </c>
      <c r="P67" s="251">
        <v>0</v>
      </c>
      <c r="Q67" s="251">
        <v>0</v>
      </c>
      <c r="R67" s="251">
        <v>0</v>
      </c>
      <c r="S67" s="251">
        <v>0</v>
      </c>
      <c r="T67" s="251">
        <v>0</v>
      </c>
      <c r="U67" s="251">
        <v>200</v>
      </c>
      <c r="V67" s="251">
        <v>0</v>
      </c>
      <c r="W67" s="251"/>
      <c r="X67" s="96"/>
    </row>
    <row r="68" spans="1:24" ht="12.75">
      <c r="A68" s="77" t="s">
        <v>91</v>
      </c>
      <c r="B68" s="56">
        <v>604</v>
      </c>
      <c r="C68" s="56">
        <v>48</v>
      </c>
      <c r="D68" s="38">
        <v>2.5</v>
      </c>
      <c r="E68" s="39"/>
      <c r="F68" s="252">
        <v>0</v>
      </c>
      <c r="G68" s="253"/>
      <c r="H68" s="97">
        <v>10.4</v>
      </c>
      <c r="I68" s="81"/>
      <c r="J68" s="82">
        <v>10</v>
      </c>
      <c r="K68" s="81"/>
      <c r="L68" s="29">
        <f t="shared" si="14"/>
        <v>0.9615384615384615</v>
      </c>
      <c r="M68" s="83"/>
      <c r="N68" s="81"/>
      <c r="O68" s="254">
        <v>0</v>
      </c>
      <c r="P68" s="251">
        <v>0</v>
      </c>
      <c r="Q68" s="251">
        <v>0</v>
      </c>
      <c r="R68" s="251">
        <v>0</v>
      </c>
      <c r="S68" s="251">
        <v>0</v>
      </c>
      <c r="T68" s="251">
        <v>0</v>
      </c>
      <c r="U68" s="254">
        <v>0</v>
      </c>
      <c r="V68" s="251">
        <v>0</v>
      </c>
      <c r="W68" s="254"/>
      <c r="X68" s="255"/>
    </row>
    <row r="69" spans="1:24" ht="24.75" customHeight="1">
      <c r="A69" s="21" t="s">
        <v>92</v>
      </c>
      <c r="B69" s="22"/>
      <c r="C69" s="22">
        <v>49</v>
      </c>
      <c r="D69" s="23">
        <f>SUM(D70:D73)</f>
        <v>171.8</v>
      </c>
      <c r="E69" s="24"/>
      <c r="F69" s="116">
        <f>SUM(F70:F73)</f>
        <v>170</v>
      </c>
      <c r="G69" s="117"/>
      <c r="H69" s="256">
        <f>SUM(H70:H73)</f>
        <v>0</v>
      </c>
      <c r="I69" s="257"/>
      <c r="J69" s="258">
        <f>SUM(J70:J73)</f>
        <v>0</v>
      </c>
      <c r="K69" s="257"/>
      <c r="L69" s="236" t="e">
        <f t="shared" si="14"/>
        <v>#DIV/0!</v>
      </c>
      <c r="M69" s="258"/>
      <c r="N69" s="257"/>
      <c r="O69" s="259">
        <f aca="true" t="shared" si="15" ref="O69:V69">SUM(O70:O73)</f>
        <v>0</v>
      </c>
      <c r="P69" s="259">
        <f t="shared" si="15"/>
        <v>0</v>
      </c>
      <c r="Q69" s="259">
        <f t="shared" si="15"/>
        <v>0</v>
      </c>
      <c r="R69" s="259">
        <f t="shared" si="15"/>
        <v>0</v>
      </c>
      <c r="S69" s="259">
        <f t="shared" si="15"/>
        <v>0</v>
      </c>
      <c r="T69" s="259">
        <f t="shared" si="15"/>
        <v>0</v>
      </c>
      <c r="U69" s="259">
        <f t="shared" si="15"/>
        <v>0</v>
      </c>
      <c r="V69" s="259">
        <f t="shared" si="15"/>
        <v>0</v>
      </c>
      <c r="W69" s="259"/>
      <c r="X69" s="260"/>
    </row>
    <row r="70" spans="1:24" ht="12.75">
      <c r="A70" s="98" t="s">
        <v>93</v>
      </c>
      <c r="B70" s="35">
        <v>611</v>
      </c>
      <c r="C70" s="35">
        <v>50</v>
      </c>
      <c r="D70" s="38">
        <v>0</v>
      </c>
      <c r="E70" s="39"/>
      <c r="F70" s="36">
        <v>0</v>
      </c>
      <c r="G70" s="37"/>
      <c r="H70" s="88">
        <v>0</v>
      </c>
      <c r="I70" s="41"/>
      <c r="J70" s="42">
        <v>0</v>
      </c>
      <c r="K70" s="41"/>
      <c r="L70" s="29" t="e">
        <f t="shared" si="14"/>
        <v>#DIV/0!</v>
      </c>
      <c r="M70" s="44"/>
      <c r="N70" s="41"/>
      <c r="O70" s="251">
        <v>0</v>
      </c>
      <c r="P70" s="251">
        <v>0</v>
      </c>
      <c r="Q70" s="251">
        <v>0</v>
      </c>
      <c r="R70" s="251">
        <v>0</v>
      </c>
      <c r="S70" s="251">
        <v>0</v>
      </c>
      <c r="T70" s="251">
        <v>0</v>
      </c>
      <c r="U70" s="251">
        <v>0</v>
      </c>
      <c r="V70" s="251">
        <v>0</v>
      </c>
      <c r="W70" s="251"/>
      <c r="X70" s="96"/>
    </row>
    <row r="71" spans="1:24" ht="12.75">
      <c r="A71" s="98" t="s">
        <v>94</v>
      </c>
      <c r="B71" s="35">
        <v>612</v>
      </c>
      <c r="C71" s="35">
        <v>51</v>
      </c>
      <c r="D71" s="38">
        <v>0</v>
      </c>
      <c r="E71" s="39"/>
      <c r="F71" s="36">
        <v>0</v>
      </c>
      <c r="G71" s="37"/>
      <c r="H71" s="88">
        <v>0</v>
      </c>
      <c r="I71" s="41"/>
      <c r="J71" s="42">
        <v>0</v>
      </c>
      <c r="K71" s="41"/>
      <c r="L71" s="29" t="e">
        <f t="shared" si="14"/>
        <v>#DIV/0!</v>
      </c>
      <c r="M71" s="44"/>
      <c r="N71" s="41"/>
      <c r="O71" s="251">
        <v>0</v>
      </c>
      <c r="P71" s="251">
        <v>0</v>
      </c>
      <c r="Q71" s="251">
        <v>0</v>
      </c>
      <c r="R71" s="251">
        <v>0</v>
      </c>
      <c r="S71" s="251">
        <v>0</v>
      </c>
      <c r="T71" s="251">
        <v>0</v>
      </c>
      <c r="U71" s="251">
        <v>0</v>
      </c>
      <c r="V71" s="251">
        <v>0</v>
      </c>
      <c r="W71" s="251"/>
      <c r="X71" s="96"/>
    </row>
    <row r="72" spans="1:24" ht="12.75">
      <c r="A72" s="98" t="s">
        <v>95</v>
      </c>
      <c r="B72" s="35">
        <v>613</v>
      </c>
      <c r="C72" s="35">
        <v>52</v>
      </c>
      <c r="D72" s="38">
        <v>171.8</v>
      </c>
      <c r="E72" s="39"/>
      <c r="F72" s="36">
        <v>170</v>
      </c>
      <c r="G72" s="37"/>
      <c r="H72" s="88">
        <v>0</v>
      </c>
      <c r="I72" s="41"/>
      <c r="J72" s="42">
        <v>0</v>
      </c>
      <c r="K72" s="41"/>
      <c r="L72" s="29" t="e">
        <f t="shared" si="14"/>
        <v>#DIV/0!</v>
      </c>
      <c r="M72" s="44"/>
      <c r="N72" s="41"/>
      <c r="O72" s="251">
        <v>0</v>
      </c>
      <c r="P72" s="251">
        <v>0</v>
      </c>
      <c r="Q72" s="251">
        <v>0</v>
      </c>
      <c r="R72" s="251">
        <v>0</v>
      </c>
      <c r="S72" s="251">
        <v>0</v>
      </c>
      <c r="T72" s="251">
        <v>0</v>
      </c>
      <c r="U72" s="251">
        <v>0</v>
      </c>
      <c r="V72" s="251">
        <v>0</v>
      </c>
      <c r="W72" s="251"/>
      <c r="X72" s="96"/>
    </row>
    <row r="73" spans="1:24" ht="12.75">
      <c r="A73" s="77" t="s">
        <v>96</v>
      </c>
      <c r="B73" s="56">
        <v>614</v>
      </c>
      <c r="C73" s="56">
        <v>53</v>
      </c>
      <c r="D73" s="38">
        <v>0</v>
      </c>
      <c r="E73" s="39"/>
      <c r="F73" s="252">
        <v>0</v>
      </c>
      <c r="G73" s="253"/>
      <c r="H73" s="97">
        <v>0</v>
      </c>
      <c r="I73" s="81"/>
      <c r="J73" s="82">
        <v>0</v>
      </c>
      <c r="K73" s="81"/>
      <c r="L73" s="29" t="e">
        <f t="shared" si="14"/>
        <v>#DIV/0!</v>
      </c>
      <c r="M73" s="83"/>
      <c r="N73" s="81"/>
      <c r="O73" s="254">
        <v>0</v>
      </c>
      <c r="P73" s="251">
        <v>0</v>
      </c>
      <c r="Q73" s="251">
        <v>0</v>
      </c>
      <c r="R73" s="251">
        <v>0</v>
      </c>
      <c r="S73" s="251">
        <v>0</v>
      </c>
      <c r="T73" s="251">
        <v>0</v>
      </c>
      <c r="U73" s="251">
        <v>0</v>
      </c>
      <c r="V73" s="251">
        <v>0</v>
      </c>
      <c r="W73" s="254"/>
      <c r="X73" s="255"/>
    </row>
    <row r="74" spans="1:24" ht="16.5" customHeight="1">
      <c r="A74" s="21" t="s">
        <v>97</v>
      </c>
      <c r="B74" s="22"/>
      <c r="C74" s="22">
        <v>54</v>
      </c>
      <c r="D74" s="23">
        <f>SUM(D75:D78)</f>
        <v>13.9</v>
      </c>
      <c r="E74" s="24"/>
      <c r="F74" s="163">
        <f>SUM(F75:F78)</f>
        <v>0</v>
      </c>
      <c r="G74" s="261"/>
      <c r="H74" s="262">
        <f>SUM(H75:H78)</f>
        <v>0</v>
      </c>
      <c r="I74" s="26"/>
      <c r="J74" s="263">
        <f>SUM(J75:J78)</f>
        <v>0</v>
      </c>
      <c r="K74" s="26"/>
      <c r="L74" s="236" t="e">
        <f t="shared" si="14"/>
        <v>#DIV/0!</v>
      </c>
      <c r="M74" s="263"/>
      <c r="N74" s="26"/>
      <c r="O74" s="264">
        <f aca="true" t="shared" si="16" ref="O74:V74">SUM(O75:O78)</f>
        <v>0</v>
      </c>
      <c r="P74" s="264">
        <f t="shared" si="16"/>
        <v>0</v>
      </c>
      <c r="Q74" s="264">
        <f t="shared" si="16"/>
        <v>0</v>
      </c>
      <c r="R74" s="264">
        <f t="shared" si="16"/>
        <v>0</v>
      </c>
      <c r="S74" s="264">
        <f t="shared" si="16"/>
        <v>0</v>
      </c>
      <c r="T74" s="264">
        <f t="shared" si="16"/>
        <v>0</v>
      </c>
      <c r="U74" s="264">
        <f t="shared" si="16"/>
        <v>0</v>
      </c>
      <c r="V74" s="264">
        <f t="shared" si="16"/>
        <v>0</v>
      </c>
      <c r="W74" s="264"/>
      <c r="X74" s="72"/>
    </row>
    <row r="75" spans="1:24" ht="12.75">
      <c r="A75" s="98" t="s">
        <v>98</v>
      </c>
      <c r="B75" s="35">
        <v>621</v>
      </c>
      <c r="C75" s="35">
        <v>55</v>
      </c>
      <c r="D75" s="38">
        <v>0</v>
      </c>
      <c r="E75" s="39"/>
      <c r="F75" s="36">
        <v>0</v>
      </c>
      <c r="G75" s="37"/>
      <c r="H75" s="88">
        <v>0</v>
      </c>
      <c r="I75" s="41"/>
      <c r="J75" s="42">
        <v>0</v>
      </c>
      <c r="K75" s="41"/>
      <c r="L75" s="29" t="e">
        <f t="shared" si="14"/>
        <v>#DIV/0!</v>
      </c>
      <c r="M75" s="44"/>
      <c r="N75" s="41"/>
      <c r="O75" s="251">
        <v>0</v>
      </c>
      <c r="P75" s="251">
        <v>0</v>
      </c>
      <c r="Q75" s="251">
        <v>0</v>
      </c>
      <c r="R75" s="251">
        <v>0</v>
      </c>
      <c r="S75" s="251">
        <v>0</v>
      </c>
      <c r="T75" s="251">
        <v>0</v>
      </c>
      <c r="U75" s="251">
        <v>0</v>
      </c>
      <c r="V75" s="251">
        <v>0</v>
      </c>
      <c r="W75" s="251"/>
      <c r="X75" s="96"/>
    </row>
    <row r="76" spans="1:24" ht="12.75">
      <c r="A76" s="98" t="s">
        <v>99</v>
      </c>
      <c r="B76" s="35">
        <v>622</v>
      </c>
      <c r="C76" s="35">
        <v>56</v>
      </c>
      <c r="D76" s="38">
        <v>0</v>
      </c>
      <c r="E76" s="39"/>
      <c r="F76" s="36">
        <v>0</v>
      </c>
      <c r="G76" s="37"/>
      <c r="H76" s="88">
        <v>0</v>
      </c>
      <c r="I76" s="41"/>
      <c r="J76" s="42">
        <v>0</v>
      </c>
      <c r="K76" s="41"/>
      <c r="L76" s="29" t="e">
        <f t="shared" si="14"/>
        <v>#DIV/0!</v>
      </c>
      <c r="M76" s="44"/>
      <c r="N76" s="41"/>
      <c r="O76" s="251">
        <v>0</v>
      </c>
      <c r="P76" s="251">
        <v>0</v>
      </c>
      <c r="Q76" s="251">
        <v>0</v>
      </c>
      <c r="R76" s="251">
        <v>0</v>
      </c>
      <c r="S76" s="251">
        <v>0</v>
      </c>
      <c r="T76" s="251">
        <v>0</v>
      </c>
      <c r="U76" s="251">
        <v>0</v>
      </c>
      <c r="V76" s="251">
        <v>0</v>
      </c>
      <c r="W76" s="251"/>
      <c r="X76" s="96"/>
    </row>
    <row r="77" spans="1:24" ht="12.75">
      <c r="A77" s="98" t="s">
        <v>100</v>
      </c>
      <c r="B77" s="35">
        <v>623</v>
      </c>
      <c r="C77" s="35">
        <v>57</v>
      </c>
      <c r="D77" s="38">
        <v>0</v>
      </c>
      <c r="E77" s="39"/>
      <c r="F77" s="36">
        <v>0</v>
      </c>
      <c r="G77" s="37"/>
      <c r="H77" s="88">
        <v>0</v>
      </c>
      <c r="I77" s="41"/>
      <c r="J77" s="42">
        <v>0</v>
      </c>
      <c r="K77" s="41"/>
      <c r="L77" s="29" t="e">
        <f t="shared" si="14"/>
        <v>#DIV/0!</v>
      </c>
      <c r="M77" s="44"/>
      <c r="N77" s="41"/>
      <c r="O77" s="251">
        <v>0</v>
      </c>
      <c r="P77" s="251">
        <v>0</v>
      </c>
      <c r="Q77" s="251">
        <v>0</v>
      </c>
      <c r="R77" s="251">
        <v>0</v>
      </c>
      <c r="S77" s="251">
        <v>0</v>
      </c>
      <c r="T77" s="251">
        <v>0</v>
      </c>
      <c r="U77" s="251">
        <v>0</v>
      </c>
      <c r="V77" s="251">
        <v>0</v>
      </c>
      <c r="W77" s="251"/>
      <c r="X77" s="96"/>
    </row>
    <row r="78" spans="1:24" ht="12.75">
      <c r="A78" s="77" t="s">
        <v>101</v>
      </c>
      <c r="B78" s="56">
        <v>624</v>
      </c>
      <c r="C78" s="56">
        <v>58</v>
      </c>
      <c r="D78" s="38">
        <v>13.9</v>
      </c>
      <c r="E78" s="39"/>
      <c r="F78" s="252">
        <v>0</v>
      </c>
      <c r="G78" s="253"/>
      <c r="H78" s="97">
        <v>0</v>
      </c>
      <c r="I78" s="81"/>
      <c r="J78" s="82">
        <v>0</v>
      </c>
      <c r="K78" s="81"/>
      <c r="L78" s="29" t="e">
        <f t="shared" si="14"/>
        <v>#DIV/0!</v>
      </c>
      <c r="M78" s="83"/>
      <c r="N78" s="81"/>
      <c r="O78" s="254">
        <v>0</v>
      </c>
      <c r="P78" s="251">
        <v>0</v>
      </c>
      <c r="Q78" s="251">
        <v>0</v>
      </c>
      <c r="R78" s="251">
        <v>0</v>
      </c>
      <c r="S78" s="251">
        <v>0</v>
      </c>
      <c r="T78" s="251">
        <v>0</v>
      </c>
      <c r="U78" s="251">
        <v>0</v>
      </c>
      <c r="V78" s="251">
        <v>0</v>
      </c>
      <c r="W78" s="254"/>
      <c r="X78" s="255"/>
    </row>
    <row r="79" spans="1:24" ht="15.75" customHeight="1">
      <c r="A79" s="21" t="s">
        <v>102</v>
      </c>
      <c r="B79" s="22"/>
      <c r="C79" s="22">
        <v>59</v>
      </c>
      <c r="D79" s="23">
        <f>SUM(D80:D86)</f>
        <v>8265.8</v>
      </c>
      <c r="E79" s="24"/>
      <c r="F79" s="163">
        <f>SUM(F80:F86)</f>
        <v>10235</v>
      </c>
      <c r="G79" s="261"/>
      <c r="H79" s="262">
        <f>SUM(H80:H86)</f>
        <v>9271.1</v>
      </c>
      <c r="I79" s="26"/>
      <c r="J79" s="263">
        <f>SUM(J80:J86)</f>
        <v>9704</v>
      </c>
      <c r="K79" s="26"/>
      <c r="L79" s="236">
        <f t="shared" si="14"/>
        <v>1.0466934883670762</v>
      </c>
      <c r="M79" s="263"/>
      <c r="N79" s="26"/>
      <c r="O79" s="264">
        <f aca="true" t="shared" si="17" ref="O79:V79">SUM(O80:O86)</f>
        <v>0</v>
      </c>
      <c r="P79" s="264">
        <f t="shared" si="17"/>
        <v>1480.4</v>
      </c>
      <c r="Q79" s="264">
        <f t="shared" si="17"/>
        <v>0</v>
      </c>
      <c r="R79" s="264">
        <f t="shared" si="17"/>
        <v>4.2</v>
      </c>
      <c r="S79" s="264">
        <f t="shared" si="17"/>
        <v>2869</v>
      </c>
      <c r="T79" s="264">
        <f t="shared" si="17"/>
        <v>2848</v>
      </c>
      <c r="U79" s="264">
        <f t="shared" si="17"/>
        <v>99</v>
      </c>
      <c r="V79" s="264">
        <f t="shared" si="17"/>
        <v>299</v>
      </c>
      <c r="W79" s="264"/>
      <c r="X79" s="72"/>
    </row>
    <row r="80" spans="1:24" ht="12.75">
      <c r="A80" s="98" t="s">
        <v>56</v>
      </c>
      <c r="B80" s="35">
        <v>641</v>
      </c>
      <c r="C80" s="35">
        <v>60</v>
      </c>
      <c r="D80" s="38">
        <v>151.9</v>
      </c>
      <c r="E80" s="39"/>
      <c r="F80" s="36">
        <v>140</v>
      </c>
      <c r="G80" s="37"/>
      <c r="H80" s="88">
        <v>56.2</v>
      </c>
      <c r="I80" s="41"/>
      <c r="J80" s="42">
        <v>56</v>
      </c>
      <c r="K80" s="41"/>
      <c r="L80" s="249">
        <f t="shared" si="14"/>
        <v>0.9964412811387899</v>
      </c>
      <c r="M80" s="44"/>
      <c r="N80" s="41"/>
      <c r="O80" s="251">
        <v>0</v>
      </c>
      <c r="P80" s="251">
        <v>0</v>
      </c>
      <c r="Q80" s="251">
        <v>0</v>
      </c>
      <c r="R80" s="251">
        <v>0</v>
      </c>
      <c r="S80" s="251">
        <v>0</v>
      </c>
      <c r="T80" s="251">
        <v>0</v>
      </c>
      <c r="U80" s="251">
        <v>0</v>
      </c>
      <c r="V80" s="251">
        <v>0</v>
      </c>
      <c r="W80" s="251"/>
      <c r="X80" s="96"/>
    </row>
    <row r="81" spans="1:24" ht="12.75">
      <c r="A81" s="98" t="s">
        <v>57</v>
      </c>
      <c r="B81" s="35">
        <v>642</v>
      </c>
      <c r="C81" s="35">
        <v>61</v>
      </c>
      <c r="D81" s="38">
        <v>0</v>
      </c>
      <c r="E81" s="39"/>
      <c r="F81" s="36">
        <v>0</v>
      </c>
      <c r="G81" s="37"/>
      <c r="H81" s="88">
        <v>0</v>
      </c>
      <c r="I81" s="41"/>
      <c r="J81" s="42">
        <v>0</v>
      </c>
      <c r="K81" s="41"/>
      <c r="L81" s="249" t="e">
        <f t="shared" si="14"/>
        <v>#DIV/0!</v>
      </c>
      <c r="M81" s="44"/>
      <c r="N81" s="41"/>
      <c r="O81" s="251">
        <v>0</v>
      </c>
      <c r="P81" s="251">
        <v>0</v>
      </c>
      <c r="Q81" s="251">
        <v>0</v>
      </c>
      <c r="R81" s="251">
        <v>0</v>
      </c>
      <c r="S81" s="251">
        <v>0</v>
      </c>
      <c r="T81" s="251">
        <v>0</v>
      </c>
      <c r="U81" s="251">
        <v>0</v>
      </c>
      <c r="V81" s="251">
        <v>0</v>
      </c>
      <c r="W81" s="251"/>
      <c r="X81" s="96"/>
    </row>
    <row r="82" spans="1:24" ht="12.75">
      <c r="A82" s="98" t="s">
        <v>103</v>
      </c>
      <c r="B82" s="35">
        <v>643</v>
      </c>
      <c r="C82" s="35">
        <v>62</v>
      </c>
      <c r="D82" s="38">
        <v>0</v>
      </c>
      <c r="E82" s="39"/>
      <c r="F82" s="36">
        <v>0</v>
      </c>
      <c r="G82" s="37"/>
      <c r="H82" s="88">
        <v>0</v>
      </c>
      <c r="I82" s="41"/>
      <c r="J82" s="42">
        <v>0</v>
      </c>
      <c r="K82" s="41"/>
      <c r="L82" s="249" t="e">
        <f t="shared" si="14"/>
        <v>#DIV/0!</v>
      </c>
      <c r="M82" s="44"/>
      <c r="N82" s="41"/>
      <c r="O82" s="251">
        <v>0</v>
      </c>
      <c r="P82" s="251">
        <v>0</v>
      </c>
      <c r="Q82" s="251">
        <v>0</v>
      </c>
      <c r="R82" s="251">
        <v>0</v>
      </c>
      <c r="S82" s="251">
        <v>0</v>
      </c>
      <c r="T82" s="251">
        <v>0</v>
      </c>
      <c r="U82" s="251">
        <v>0</v>
      </c>
      <c r="V82" s="251">
        <v>0</v>
      </c>
      <c r="W82" s="251"/>
      <c r="X82" s="96"/>
    </row>
    <row r="83" spans="1:24" ht="12.75">
      <c r="A83" s="98" t="s">
        <v>59</v>
      </c>
      <c r="B83" s="35">
        <v>644</v>
      </c>
      <c r="C83" s="35">
        <v>63</v>
      </c>
      <c r="D83" s="38">
        <v>464.1</v>
      </c>
      <c r="E83" s="39"/>
      <c r="F83" s="36">
        <v>460</v>
      </c>
      <c r="G83" s="37"/>
      <c r="H83" s="88">
        <v>467.5</v>
      </c>
      <c r="I83" s="41"/>
      <c r="J83" s="42">
        <v>450</v>
      </c>
      <c r="K83" s="41"/>
      <c r="L83" s="249">
        <f t="shared" si="14"/>
        <v>0.9625668449197861</v>
      </c>
      <c r="M83" s="44"/>
      <c r="N83" s="41"/>
      <c r="O83" s="251">
        <v>0</v>
      </c>
      <c r="P83" s="251">
        <v>0</v>
      </c>
      <c r="Q83" s="251">
        <v>0</v>
      </c>
      <c r="R83" s="251">
        <v>0</v>
      </c>
      <c r="S83" s="251">
        <v>0</v>
      </c>
      <c r="T83" s="251">
        <v>0</v>
      </c>
      <c r="U83" s="251">
        <v>0</v>
      </c>
      <c r="V83" s="251">
        <v>0</v>
      </c>
      <c r="W83" s="251"/>
      <c r="X83" s="96"/>
    </row>
    <row r="84" spans="1:24" ht="12.75">
      <c r="A84" s="98" t="s">
        <v>104</v>
      </c>
      <c r="B84" s="35">
        <v>645</v>
      </c>
      <c r="C84" s="35">
        <v>64</v>
      </c>
      <c r="D84" s="38">
        <v>44.6</v>
      </c>
      <c r="E84" s="39"/>
      <c r="F84" s="36">
        <v>50</v>
      </c>
      <c r="G84" s="37"/>
      <c r="H84" s="88">
        <v>13.9</v>
      </c>
      <c r="I84" s="41"/>
      <c r="J84" s="42">
        <v>14</v>
      </c>
      <c r="K84" s="41"/>
      <c r="L84" s="249">
        <f t="shared" si="14"/>
        <v>1.0071942446043165</v>
      </c>
      <c r="M84" s="44"/>
      <c r="N84" s="41"/>
      <c r="O84" s="251">
        <v>0</v>
      </c>
      <c r="P84" s="251">
        <v>0</v>
      </c>
      <c r="Q84" s="251">
        <v>0</v>
      </c>
      <c r="R84" s="251">
        <v>0</v>
      </c>
      <c r="S84" s="251">
        <v>0</v>
      </c>
      <c r="T84" s="251">
        <v>0</v>
      </c>
      <c r="U84" s="251">
        <v>0</v>
      </c>
      <c r="V84" s="251">
        <v>0</v>
      </c>
      <c r="W84" s="251"/>
      <c r="X84" s="96"/>
    </row>
    <row r="85" spans="1:24" ht="12.75">
      <c r="A85" s="98" t="s">
        <v>105</v>
      </c>
      <c r="B85" s="35">
        <v>648</v>
      </c>
      <c r="C85" s="35">
        <v>65</v>
      </c>
      <c r="D85" s="38">
        <v>588.8</v>
      </c>
      <c r="E85" s="39"/>
      <c r="F85" s="36">
        <v>600</v>
      </c>
      <c r="G85" s="37"/>
      <c r="H85" s="88">
        <v>344.5</v>
      </c>
      <c r="I85" s="41"/>
      <c r="J85" s="42">
        <v>345</v>
      </c>
      <c r="K85" s="41"/>
      <c r="L85" s="249">
        <f t="shared" si="14"/>
        <v>1.0014513788098693</v>
      </c>
      <c r="M85" s="44"/>
      <c r="N85" s="41"/>
      <c r="O85" s="251">
        <v>0</v>
      </c>
      <c r="P85" s="251">
        <v>8.4</v>
      </c>
      <c r="Q85" s="251">
        <v>0</v>
      </c>
      <c r="R85" s="251">
        <v>4.2</v>
      </c>
      <c r="S85" s="251">
        <v>0</v>
      </c>
      <c r="T85" s="251">
        <v>0</v>
      </c>
      <c r="U85" s="251">
        <v>0</v>
      </c>
      <c r="V85" s="251">
        <v>0</v>
      </c>
      <c r="W85" s="251"/>
      <c r="X85" s="96"/>
    </row>
    <row r="86" spans="1:24" ht="12.75">
      <c r="A86" s="77" t="s">
        <v>106</v>
      </c>
      <c r="B86" s="56">
        <v>649</v>
      </c>
      <c r="C86" s="56">
        <v>66</v>
      </c>
      <c r="D86" s="38">
        <v>7016.4</v>
      </c>
      <c r="E86" s="39"/>
      <c r="F86" s="252">
        <v>8985</v>
      </c>
      <c r="G86" s="253"/>
      <c r="H86" s="97">
        <v>8389</v>
      </c>
      <c r="I86" s="81"/>
      <c r="J86" s="82">
        <v>8839</v>
      </c>
      <c r="K86" s="81"/>
      <c r="L86" s="249">
        <f t="shared" si="14"/>
        <v>1.053641673620217</v>
      </c>
      <c r="M86" s="83"/>
      <c r="N86" s="81"/>
      <c r="O86" s="254">
        <v>0</v>
      </c>
      <c r="P86" s="254">
        <v>1472</v>
      </c>
      <c r="Q86" s="254">
        <v>0</v>
      </c>
      <c r="R86" s="254">
        <v>0</v>
      </c>
      <c r="S86" s="254">
        <v>2869</v>
      </c>
      <c r="T86" s="254">
        <v>2848</v>
      </c>
      <c r="U86" s="254">
        <v>99</v>
      </c>
      <c r="V86" s="254">
        <f>99+200</f>
        <v>299</v>
      </c>
      <c r="W86" s="254"/>
      <c r="X86" s="255"/>
    </row>
    <row r="87" spans="1:24" ht="24.75" customHeight="1">
      <c r="A87" s="21" t="s">
        <v>107</v>
      </c>
      <c r="B87" s="22"/>
      <c r="C87" s="22">
        <v>67</v>
      </c>
      <c r="D87" s="23">
        <f>SUM(D88:D94)</f>
        <v>147.1</v>
      </c>
      <c r="E87" s="24"/>
      <c r="F87" s="163">
        <f>SUM(F88:F94)</f>
        <v>0</v>
      </c>
      <c r="G87" s="261"/>
      <c r="H87" s="262">
        <f>SUM(H88:H94)</f>
        <v>360</v>
      </c>
      <c r="I87" s="26"/>
      <c r="J87" s="263">
        <f>SUM(J88:J94)</f>
        <v>0</v>
      </c>
      <c r="K87" s="26"/>
      <c r="L87" s="236">
        <f t="shared" si="14"/>
        <v>0</v>
      </c>
      <c r="M87" s="263"/>
      <c r="N87" s="26"/>
      <c r="O87" s="264">
        <f aca="true" t="shared" si="18" ref="O87:V87">SUM(O88:O94)</f>
        <v>0</v>
      </c>
      <c r="P87" s="264">
        <f t="shared" si="18"/>
        <v>0</v>
      </c>
      <c r="Q87" s="264">
        <f t="shared" si="18"/>
        <v>0</v>
      </c>
      <c r="R87" s="264">
        <f t="shared" si="18"/>
        <v>0</v>
      </c>
      <c r="S87" s="264">
        <f t="shared" si="18"/>
        <v>0</v>
      </c>
      <c r="T87" s="264">
        <f t="shared" si="18"/>
        <v>0</v>
      </c>
      <c r="U87" s="264">
        <f t="shared" si="18"/>
        <v>0</v>
      </c>
      <c r="V87" s="264">
        <f t="shared" si="18"/>
        <v>0</v>
      </c>
      <c r="W87" s="264"/>
      <c r="X87" s="72"/>
    </row>
    <row r="88" spans="1:24" ht="22.5">
      <c r="A88" s="98" t="s">
        <v>108</v>
      </c>
      <c r="B88" s="35">
        <v>652</v>
      </c>
      <c r="C88" s="35">
        <v>68</v>
      </c>
      <c r="D88" s="38">
        <v>147.1</v>
      </c>
      <c r="E88" s="39"/>
      <c r="F88" s="36">
        <v>0</v>
      </c>
      <c r="G88" s="37"/>
      <c r="H88" s="88">
        <v>360</v>
      </c>
      <c r="I88" s="41"/>
      <c r="J88" s="42">
        <v>0</v>
      </c>
      <c r="K88" s="41"/>
      <c r="L88" s="249">
        <f t="shared" si="14"/>
        <v>0</v>
      </c>
      <c r="M88" s="44"/>
      <c r="N88" s="41"/>
      <c r="O88" s="251">
        <v>0</v>
      </c>
      <c r="P88" s="251">
        <v>0</v>
      </c>
      <c r="Q88" s="251">
        <v>0</v>
      </c>
      <c r="R88" s="251">
        <v>0</v>
      </c>
      <c r="S88" s="251">
        <v>0</v>
      </c>
      <c r="T88" s="251">
        <v>0</v>
      </c>
      <c r="U88" s="251">
        <v>0</v>
      </c>
      <c r="V88" s="251">
        <v>0</v>
      </c>
      <c r="W88" s="251"/>
      <c r="X88" s="96"/>
    </row>
    <row r="89" spans="1:24" ht="12.75">
      <c r="A89" s="98" t="s">
        <v>109</v>
      </c>
      <c r="B89" s="35">
        <v>653</v>
      </c>
      <c r="C89" s="35">
        <v>69</v>
      </c>
      <c r="D89" s="38">
        <v>0</v>
      </c>
      <c r="E89" s="39"/>
      <c r="F89" s="36">
        <v>0</v>
      </c>
      <c r="G89" s="37"/>
      <c r="H89" s="88">
        <v>0</v>
      </c>
      <c r="I89" s="41"/>
      <c r="J89" s="42">
        <v>0</v>
      </c>
      <c r="K89" s="41"/>
      <c r="L89" s="249" t="e">
        <f t="shared" si="14"/>
        <v>#DIV/0!</v>
      </c>
      <c r="M89" s="44"/>
      <c r="N89" s="41"/>
      <c r="O89" s="251">
        <v>0</v>
      </c>
      <c r="P89" s="251">
        <v>0</v>
      </c>
      <c r="Q89" s="251">
        <v>0</v>
      </c>
      <c r="R89" s="251">
        <v>0</v>
      </c>
      <c r="S89" s="251">
        <v>0</v>
      </c>
      <c r="T89" s="251">
        <v>0</v>
      </c>
      <c r="U89" s="251">
        <v>0</v>
      </c>
      <c r="V89" s="251">
        <v>0</v>
      </c>
      <c r="W89" s="251"/>
      <c r="X89" s="96"/>
    </row>
    <row r="90" spans="1:24" ht="12.75">
      <c r="A90" s="98" t="s">
        <v>110</v>
      </c>
      <c r="B90" s="35">
        <v>654</v>
      </c>
      <c r="C90" s="35">
        <v>70</v>
      </c>
      <c r="D90" s="38">
        <v>0</v>
      </c>
      <c r="E90" s="39"/>
      <c r="F90" s="36">
        <v>0</v>
      </c>
      <c r="G90" s="37"/>
      <c r="H90" s="88">
        <v>0</v>
      </c>
      <c r="I90" s="41"/>
      <c r="J90" s="42">
        <v>0</v>
      </c>
      <c r="K90" s="41"/>
      <c r="L90" s="249" t="e">
        <f t="shared" si="14"/>
        <v>#DIV/0!</v>
      </c>
      <c r="M90" s="44"/>
      <c r="N90" s="41"/>
      <c r="O90" s="251">
        <v>0</v>
      </c>
      <c r="P90" s="251">
        <v>0</v>
      </c>
      <c r="Q90" s="251">
        <v>0</v>
      </c>
      <c r="R90" s="251">
        <v>0</v>
      </c>
      <c r="S90" s="251">
        <v>0</v>
      </c>
      <c r="T90" s="251">
        <v>0</v>
      </c>
      <c r="U90" s="251">
        <v>0</v>
      </c>
      <c r="V90" s="251">
        <v>0</v>
      </c>
      <c r="W90" s="251"/>
      <c r="X90" s="96"/>
    </row>
    <row r="91" spans="1:24" ht="12.75">
      <c r="A91" s="98" t="s">
        <v>111</v>
      </c>
      <c r="B91" s="35">
        <v>655</v>
      </c>
      <c r="C91" s="35">
        <v>71</v>
      </c>
      <c r="D91" s="38">
        <v>0</v>
      </c>
      <c r="E91" s="39"/>
      <c r="F91" s="36">
        <v>0</v>
      </c>
      <c r="G91" s="37"/>
      <c r="H91" s="88">
        <v>0</v>
      </c>
      <c r="I91" s="41"/>
      <c r="J91" s="42">
        <v>0</v>
      </c>
      <c r="K91" s="41"/>
      <c r="L91" s="249" t="e">
        <f t="shared" si="14"/>
        <v>#DIV/0!</v>
      </c>
      <c r="M91" s="44"/>
      <c r="N91" s="41"/>
      <c r="O91" s="251">
        <v>0</v>
      </c>
      <c r="P91" s="251">
        <v>0</v>
      </c>
      <c r="Q91" s="251">
        <v>0</v>
      </c>
      <c r="R91" s="251">
        <v>0</v>
      </c>
      <c r="S91" s="251">
        <v>0</v>
      </c>
      <c r="T91" s="251">
        <v>0</v>
      </c>
      <c r="U91" s="251">
        <v>0</v>
      </c>
      <c r="V91" s="251">
        <v>0</v>
      </c>
      <c r="W91" s="251"/>
      <c r="X91" s="96"/>
    </row>
    <row r="92" spans="1:24" ht="12.75">
      <c r="A92" s="98" t="s">
        <v>112</v>
      </c>
      <c r="B92" s="35">
        <v>656</v>
      </c>
      <c r="C92" s="35">
        <v>72</v>
      </c>
      <c r="D92" s="38">
        <v>0</v>
      </c>
      <c r="E92" s="39"/>
      <c r="F92" s="36">
        <v>0</v>
      </c>
      <c r="G92" s="37"/>
      <c r="H92" s="88">
        <v>0</v>
      </c>
      <c r="I92" s="41"/>
      <c r="J92" s="42">
        <v>0</v>
      </c>
      <c r="K92" s="41"/>
      <c r="L92" s="249" t="e">
        <f t="shared" si="14"/>
        <v>#DIV/0!</v>
      </c>
      <c r="M92" s="44"/>
      <c r="N92" s="41"/>
      <c r="O92" s="251">
        <v>0</v>
      </c>
      <c r="P92" s="251">
        <v>0</v>
      </c>
      <c r="Q92" s="251">
        <v>0</v>
      </c>
      <c r="R92" s="251">
        <v>0</v>
      </c>
      <c r="S92" s="251">
        <v>0</v>
      </c>
      <c r="T92" s="251">
        <v>0</v>
      </c>
      <c r="U92" s="251">
        <v>0</v>
      </c>
      <c r="V92" s="251">
        <v>0</v>
      </c>
      <c r="W92" s="251"/>
      <c r="X92" s="96"/>
    </row>
    <row r="93" spans="1:24" ht="12.75">
      <c r="A93" s="98" t="s">
        <v>113</v>
      </c>
      <c r="B93" s="35">
        <v>657</v>
      </c>
      <c r="C93" s="35">
        <v>73</v>
      </c>
      <c r="D93" s="38">
        <v>0</v>
      </c>
      <c r="E93" s="39"/>
      <c r="F93" s="36">
        <v>0</v>
      </c>
      <c r="G93" s="37"/>
      <c r="H93" s="88">
        <v>0</v>
      </c>
      <c r="I93" s="41"/>
      <c r="J93" s="42">
        <v>0</v>
      </c>
      <c r="K93" s="41"/>
      <c r="L93" s="249" t="e">
        <f t="shared" si="14"/>
        <v>#DIV/0!</v>
      </c>
      <c r="M93" s="44"/>
      <c r="N93" s="41"/>
      <c r="O93" s="251">
        <v>0</v>
      </c>
      <c r="P93" s="251">
        <v>0</v>
      </c>
      <c r="Q93" s="251">
        <v>0</v>
      </c>
      <c r="R93" s="251">
        <v>0</v>
      </c>
      <c r="S93" s="251">
        <v>0</v>
      </c>
      <c r="T93" s="251">
        <v>0</v>
      </c>
      <c r="U93" s="251">
        <v>0</v>
      </c>
      <c r="V93" s="251">
        <v>0</v>
      </c>
      <c r="W93" s="251"/>
      <c r="X93" s="96"/>
    </row>
    <row r="94" spans="1:24" ht="12.75">
      <c r="A94" s="77" t="s">
        <v>114</v>
      </c>
      <c r="B94" s="56">
        <v>659</v>
      </c>
      <c r="C94" s="56">
        <v>74</v>
      </c>
      <c r="D94" s="38">
        <v>0</v>
      </c>
      <c r="E94" s="39"/>
      <c r="F94" s="252">
        <v>0</v>
      </c>
      <c r="G94" s="253"/>
      <c r="H94" s="97">
        <v>0</v>
      </c>
      <c r="I94" s="81"/>
      <c r="J94" s="82">
        <v>0</v>
      </c>
      <c r="K94" s="81"/>
      <c r="L94" s="249" t="e">
        <f t="shared" si="14"/>
        <v>#DIV/0!</v>
      </c>
      <c r="M94" s="83"/>
      <c r="N94" s="81"/>
      <c r="O94" s="251">
        <v>0</v>
      </c>
      <c r="P94" s="251">
        <v>0</v>
      </c>
      <c r="Q94" s="251">
        <v>0</v>
      </c>
      <c r="R94" s="251">
        <v>0</v>
      </c>
      <c r="S94" s="251">
        <v>0</v>
      </c>
      <c r="T94" s="251">
        <v>0</v>
      </c>
      <c r="U94" s="251">
        <v>0</v>
      </c>
      <c r="V94" s="251">
        <v>0</v>
      </c>
      <c r="W94" s="254"/>
      <c r="X94" s="255"/>
    </row>
    <row r="95" spans="1:24" ht="15.75" customHeight="1">
      <c r="A95" s="21" t="s">
        <v>115</v>
      </c>
      <c r="B95" s="22"/>
      <c r="C95" s="22">
        <v>75</v>
      </c>
      <c r="D95" s="23">
        <f>SUM(D96:D98)</f>
        <v>0</v>
      </c>
      <c r="E95" s="24"/>
      <c r="F95" s="163">
        <f>SUM(F96:F98)</f>
        <v>0</v>
      </c>
      <c r="G95" s="261"/>
      <c r="H95" s="262">
        <f>SUM(H96:H98)</f>
        <v>0</v>
      </c>
      <c r="I95" s="26"/>
      <c r="J95" s="263">
        <f>SUM(J96:J98)</f>
        <v>0</v>
      </c>
      <c r="K95" s="26"/>
      <c r="L95" s="236" t="e">
        <f t="shared" si="14"/>
        <v>#DIV/0!</v>
      </c>
      <c r="M95" s="263"/>
      <c r="N95" s="26"/>
      <c r="O95" s="264">
        <f aca="true" t="shared" si="19" ref="O95:V95">SUM(O96:O98)</f>
        <v>0</v>
      </c>
      <c r="P95" s="264">
        <f t="shared" si="19"/>
        <v>0</v>
      </c>
      <c r="Q95" s="264">
        <f t="shared" si="19"/>
        <v>0</v>
      </c>
      <c r="R95" s="264">
        <f t="shared" si="19"/>
        <v>0</v>
      </c>
      <c r="S95" s="264">
        <f t="shared" si="19"/>
        <v>0</v>
      </c>
      <c r="T95" s="264">
        <f t="shared" si="19"/>
        <v>0</v>
      </c>
      <c r="U95" s="264">
        <f t="shared" si="19"/>
        <v>0</v>
      </c>
      <c r="V95" s="264">
        <f t="shared" si="19"/>
        <v>0</v>
      </c>
      <c r="W95" s="264"/>
      <c r="X95" s="72"/>
    </row>
    <row r="96" spans="1:24" ht="12.75">
      <c r="A96" s="98" t="s">
        <v>116</v>
      </c>
      <c r="B96" s="35">
        <v>681</v>
      </c>
      <c r="C96" s="35">
        <v>76</v>
      </c>
      <c r="D96" s="38">
        <v>0</v>
      </c>
      <c r="E96" s="39"/>
      <c r="F96" s="36">
        <v>0</v>
      </c>
      <c r="G96" s="37"/>
      <c r="H96" s="88">
        <v>0</v>
      </c>
      <c r="I96" s="41"/>
      <c r="J96" s="42">
        <v>0</v>
      </c>
      <c r="K96" s="41"/>
      <c r="L96" s="249" t="e">
        <f t="shared" si="14"/>
        <v>#DIV/0!</v>
      </c>
      <c r="M96" s="44"/>
      <c r="N96" s="41"/>
      <c r="O96" s="251">
        <v>0</v>
      </c>
      <c r="P96" s="251">
        <v>0</v>
      </c>
      <c r="Q96" s="251">
        <v>0</v>
      </c>
      <c r="R96" s="251">
        <v>0</v>
      </c>
      <c r="S96" s="251">
        <v>0</v>
      </c>
      <c r="T96" s="251">
        <v>0</v>
      </c>
      <c r="U96" s="251">
        <v>0</v>
      </c>
      <c r="V96" s="251">
        <v>0</v>
      </c>
      <c r="W96" s="251"/>
      <c r="X96" s="96"/>
    </row>
    <row r="97" spans="1:24" ht="12.75">
      <c r="A97" s="98" t="s">
        <v>117</v>
      </c>
      <c r="B97" s="35">
        <v>682</v>
      </c>
      <c r="C97" s="35">
        <v>77</v>
      </c>
      <c r="D97" s="38">
        <v>0</v>
      </c>
      <c r="E97" s="39"/>
      <c r="F97" s="36">
        <v>0</v>
      </c>
      <c r="G97" s="37"/>
      <c r="H97" s="88">
        <v>0</v>
      </c>
      <c r="I97" s="41"/>
      <c r="J97" s="42">
        <v>0</v>
      </c>
      <c r="K97" s="41"/>
      <c r="L97" s="249" t="e">
        <f t="shared" si="14"/>
        <v>#DIV/0!</v>
      </c>
      <c r="M97" s="44"/>
      <c r="N97" s="41"/>
      <c r="O97" s="251">
        <v>0</v>
      </c>
      <c r="P97" s="251">
        <v>0</v>
      </c>
      <c r="Q97" s="251">
        <v>0</v>
      </c>
      <c r="R97" s="251">
        <v>0</v>
      </c>
      <c r="S97" s="251">
        <v>0</v>
      </c>
      <c r="T97" s="251">
        <v>0</v>
      </c>
      <c r="U97" s="251">
        <v>0</v>
      </c>
      <c r="V97" s="251">
        <v>0</v>
      </c>
      <c r="W97" s="251"/>
      <c r="X97" s="96"/>
    </row>
    <row r="98" spans="1:24" ht="12.75">
      <c r="A98" s="77" t="s">
        <v>118</v>
      </c>
      <c r="B98" s="56">
        <v>684</v>
      </c>
      <c r="C98" s="56">
        <v>78</v>
      </c>
      <c r="D98" s="38">
        <v>0</v>
      </c>
      <c r="E98" s="39"/>
      <c r="F98" s="252">
        <v>0</v>
      </c>
      <c r="G98" s="253"/>
      <c r="H98" s="97">
        <v>0</v>
      </c>
      <c r="I98" s="81"/>
      <c r="J98" s="82">
        <v>0</v>
      </c>
      <c r="K98" s="81"/>
      <c r="L98" s="249" t="e">
        <f t="shared" si="14"/>
        <v>#DIV/0!</v>
      </c>
      <c r="M98" s="83"/>
      <c r="N98" s="81"/>
      <c r="O98" s="251">
        <v>0</v>
      </c>
      <c r="P98" s="251">
        <v>0</v>
      </c>
      <c r="Q98" s="251">
        <v>0</v>
      </c>
      <c r="R98" s="251">
        <v>0</v>
      </c>
      <c r="S98" s="251">
        <v>0</v>
      </c>
      <c r="T98" s="251">
        <v>0</v>
      </c>
      <c r="U98" s="251">
        <v>0</v>
      </c>
      <c r="V98" s="251">
        <v>0</v>
      </c>
      <c r="W98" s="254"/>
      <c r="X98" s="255"/>
    </row>
    <row r="99" spans="1:24" ht="15" customHeight="1">
      <c r="A99" s="21" t="s">
        <v>119</v>
      </c>
      <c r="B99" s="22"/>
      <c r="C99" s="22">
        <v>79</v>
      </c>
      <c r="D99" s="23">
        <f>D100</f>
        <v>59433.6</v>
      </c>
      <c r="E99" s="24"/>
      <c r="F99" s="163">
        <f>F100</f>
        <v>54667</v>
      </c>
      <c r="G99" s="261"/>
      <c r="H99" s="262">
        <f>H100</f>
        <v>54667</v>
      </c>
      <c r="I99" s="26"/>
      <c r="J99" s="263">
        <f>J100</f>
        <v>53948</v>
      </c>
      <c r="K99" s="26"/>
      <c r="L99" s="236">
        <f t="shared" si="14"/>
        <v>0.9868476411729197</v>
      </c>
      <c r="M99" s="263"/>
      <c r="N99" s="26"/>
      <c r="O99" s="264">
        <f aca="true" t="shared" si="20" ref="O99:V99">O100</f>
        <v>5114</v>
      </c>
      <c r="P99" s="264">
        <f t="shared" si="20"/>
        <v>5012</v>
      </c>
      <c r="Q99" s="264">
        <f t="shared" si="20"/>
        <v>810</v>
      </c>
      <c r="R99" s="264">
        <f t="shared" si="20"/>
        <v>794</v>
      </c>
      <c r="S99" s="264">
        <f t="shared" si="20"/>
        <v>2620</v>
      </c>
      <c r="T99" s="264">
        <f t="shared" si="20"/>
        <v>2568</v>
      </c>
      <c r="U99" s="264">
        <f t="shared" si="20"/>
        <v>320</v>
      </c>
      <c r="V99" s="264">
        <f t="shared" si="20"/>
        <v>314</v>
      </c>
      <c r="W99" s="264"/>
      <c r="X99" s="72"/>
    </row>
    <row r="100" spans="1:24" ht="12.75">
      <c r="A100" s="77" t="s">
        <v>120</v>
      </c>
      <c r="B100" s="56">
        <v>691</v>
      </c>
      <c r="C100" s="56">
        <v>80</v>
      </c>
      <c r="D100" s="103">
        <v>59433.6</v>
      </c>
      <c r="E100" s="104"/>
      <c r="F100" s="78">
        <v>54667</v>
      </c>
      <c r="G100" s="79"/>
      <c r="H100" s="97">
        <v>54667</v>
      </c>
      <c r="I100" s="81"/>
      <c r="J100" s="265">
        <f>794+5012+314+2568+43733+1527</f>
        <v>53948</v>
      </c>
      <c r="K100" s="266"/>
      <c r="L100" s="267">
        <f t="shared" si="14"/>
        <v>0.9868476411729197</v>
      </c>
      <c r="M100" s="265"/>
      <c r="N100" s="266"/>
      <c r="O100" s="268">
        <v>5114</v>
      </c>
      <c r="P100" s="268">
        <v>5012</v>
      </c>
      <c r="Q100" s="268">
        <v>810</v>
      </c>
      <c r="R100" s="268">
        <v>794</v>
      </c>
      <c r="S100" s="268">
        <v>2620</v>
      </c>
      <c r="T100" s="268">
        <v>2568</v>
      </c>
      <c r="U100" s="268">
        <v>320</v>
      </c>
      <c r="V100" s="268">
        <v>314</v>
      </c>
      <c r="W100" s="268"/>
      <c r="X100" s="269"/>
    </row>
    <row r="101" spans="1:24" ht="12.75">
      <c r="A101" s="230" t="s">
        <v>121</v>
      </c>
      <c r="B101" s="714"/>
      <c r="C101" s="715">
        <v>81</v>
      </c>
      <c r="D101" s="161"/>
      <c r="E101" s="271"/>
      <c r="F101" s="161"/>
      <c r="G101" s="162"/>
      <c r="H101" s="716">
        <f>H99+H95+H87+H79+H74+H69+H64</f>
        <v>64331.5</v>
      </c>
      <c r="I101" s="717"/>
      <c r="J101" s="718">
        <f>J100+J95+J87+J79+J74+J69+J64</f>
        <v>63682</v>
      </c>
      <c r="K101" s="30"/>
      <c r="L101" s="719">
        <f t="shared" si="14"/>
        <v>0.9899038573638109</v>
      </c>
      <c r="M101" s="718"/>
      <c r="N101" s="30"/>
      <c r="O101" s="720">
        <f>O64+O69+O74+O79+O87+O95+O99</f>
        <v>5114</v>
      </c>
      <c r="P101" s="239"/>
      <c r="Q101" s="720">
        <f>Q64+Q69+Q74+Q79+Q87+Q95+Q99</f>
        <v>810</v>
      </c>
      <c r="R101" s="239"/>
      <c r="S101" s="720">
        <f>S64+S69+S74+S79+S87+S95+S99</f>
        <v>5489</v>
      </c>
      <c r="T101" s="239"/>
      <c r="U101" s="720">
        <f>U64+U69+U74+U79+U87+U95+U99</f>
        <v>619</v>
      </c>
      <c r="V101" s="239"/>
      <c r="W101" s="720"/>
      <c r="X101" s="33"/>
    </row>
    <row r="102" spans="1:24" ht="12.75">
      <c r="A102" s="21" t="s">
        <v>122</v>
      </c>
      <c r="B102" s="714"/>
      <c r="C102" s="715"/>
      <c r="D102" s="272">
        <f>D64+D69+D74+D79+D87+D95+D99</f>
        <v>68096.6</v>
      </c>
      <c r="E102" s="195"/>
      <c r="F102" s="272">
        <f>F64+F69+F74+F79+F87+F95+F99</f>
        <v>65132</v>
      </c>
      <c r="G102" s="273"/>
      <c r="H102" s="716"/>
      <c r="I102" s="717"/>
      <c r="J102" s="718"/>
      <c r="K102" s="26"/>
      <c r="L102" s="719"/>
      <c r="M102" s="718"/>
      <c r="N102" s="26"/>
      <c r="O102" s="720"/>
      <c r="P102" s="264">
        <f>P64+P69+P74+P79+P87+P95+P99</f>
        <v>6492.4</v>
      </c>
      <c r="Q102" s="720"/>
      <c r="R102" s="264">
        <f>R64+R69+R74+R79+R87+R95+R99</f>
        <v>798.2</v>
      </c>
      <c r="S102" s="720"/>
      <c r="T102" s="264">
        <f>T64+T69+T74+T79+T87+T95+T99</f>
        <v>5416</v>
      </c>
      <c r="U102" s="720"/>
      <c r="V102" s="264">
        <f>V64+V69+V74+V79+V87+V95+V99</f>
        <v>613</v>
      </c>
      <c r="W102" s="720"/>
      <c r="X102" s="72"/>
    </row>
    <row r="103" spans="1:24" ht="12.75">
      <c r="A103" s="230" t="s">
        <v>123</v>
      </c>
      <c r="B103" s="721"/>
      <c r="C103" s="722">
        <v>82</v>
      </c>
      <c r="D103" s="161"/>
      <c r="E103" s="271"/>
      <c r="F103" s="161"/>
      <c r="G103" s="162"/>
      <c r="H103" s="723">
        <f>H101-H59</f>
        <v>-1395</v>
      </c>
      <c r="I103" s="724"/>
      <c r="J103" s="725">
        <f>J101-J59</f>
        <v>-3823.399999999994</v>
      </c>
      <c r="K103" s="30"/>
      <c r="L103" s="719">
        <f>J103/H103</f>
        <v>2.7407885304659456</v>
      </c>
      <c r="M103" s="725"/>
      <c r="N103" s="30"/>
      <c r="O103" s="726">
        <f>O101-O59</f>
        <v>-1479</v>
      </c>
      <c r="P103" s="239"/>
      <c r="Q103" s="726">
        <f>Q101-Q59</f>
        <v>0</v>
      </c>
      <c r="R103" s="239"/>
      <c r="S103" s="726">
        <f>S101-S59</f>
        <v>0</v>
      </c>
      <c r="T103" s="239"/>
      <c r="U103" s="726">
        <f>U101-U59</f>
        <v>10</v>
      </c>
      <c r="V103" s="239"/>
      <c r="W103" s="726"/>
      <c r="X103" s="33"/>
    </row>
    <row r="104" spans="1:24" ht="12.75">
      <c r="A104" s="274" t="s">
        <v>124</v>
      </c>
      <c r="B104" s="721"/>
      <c r="C104" s="722"/>
      <c r="D104" s="275">
        <f>D102-D59</f>
        <v>-1368.5</v>
      </c>
      <c r="E104" s="276"/>
      <c r="F104" s="275">
        <f>F102-F59</f>
        <v>-4192</v>
      </c>
      <c r="G104" s="277"/>
      <c r="H104" s="723"/>
      <c r="I104" s="724"/>
      <c r="J104" s="725"/>
      <c r="K104" s="278"/>
      <c r="L104" s="719"/>
      <c r="M104" s="725"/>
      <c r="N104" s="278"/>
      <c r="O104" s="726"/>
      <c r="P104" s="279">
        <f>P100-P59</f>
        <v>-942.5999999999995</v>
      </c>
      <c r="Q104" s="726"/>
      <c r="R104" s="279">
        <f>R102-R59</f>
        <v>170.4000000000001</v>
      </c>
      <c r="S104" s="726"/>
      <c r="T104" s="279">
        <f>T102-T59</f>
        <v>495.5</v>
      </c>
      <c r="U104" s="726"/>
      <c r="V104" s="279">
        <f>V102-V59</f>
        <v>157.8</v>
      </c>
      <c r="W104" s="726"/>
      <c r="X104" s="280"/>
    </row>
    <row r="105" spans="1:24" ht="12.75">
      <c r="A105" s="55" t="s">
        <v>125</v>
      </c>
      <c r="B105" s="56">
        <v>591</v>
      </c>
      <c r="C105" s="56">
        <v>83</v>
      </c>
      <c r="D105" s="103">
        <v>0</v>
      </c>
      <c r="E105" s="104"/>
      <c r="F105" s="78">
        <v>0</v>
      </c>
      <c r="G105" s="79"/>
      <c r="H105" s="97">
        <v>0</v>
      </c>
      <c r="I105" s="81"/>
      <c r="J105" s="82">
        <v>0</v>
      </c>
      <c r="K105" s="81"/>
      <c r="L105" s="249" t="e">
        <f>J105/H105</f>
        <v>#DIV/0!</v>
      </c>
      <c r="M105" s="83"/>
      <c r="N105" s="81"/>
      <c r="O105" s="254">
        <v>0</v>
      </c>
      <c r="P105" s="254">
        <v>0</v>
      </c>
      <c r="Q105" s="254">
        <v>0</v>
      </c>
      <c r="R105" s="254">
        <v>0</v>
      </c>
      <c r="S105" s="254">
        <v>0</v>
      </c>
      <c r="T105" s="254">
        <v>0</v>
      </c>
      <c r="U105" s="254">
        <v>0</v>
      </c>
      <c r="V105" s="254">
        <v>0</v>
      </c>
      <c r="W105" s="254"/>
      <c r="X105" s="255"/>
    </row>
    <row r="106" spans="1:24" ht="12.75">
      <c r="A106" s="230" t="s">
        <v>126</v>
      </c>
      <c r="B106" s="714"/>
      <c r="C106" s="727">
        <v>84</v>
      </c>
      <c r="D106" s="161"/>
      <c r="E106" s="271"/>
      <c r="F106" s="161"/>
      <c r="G106" s="162"/>
      <c r="H106" s="716">
        <f>H103-H105</f>
        <v>-1395</v>
      </c>
      <c r="I106" s="717"/>
      <c r="J106" s="728">
        <f>J103-J105</f>
        <v>-3823.399999999994</v>
      </c>
      <c r="K106" s="30"/>
      <c r="L106" s="719">
        <f>J106/H106</f>
        <v>2.7407885304659456</v>
      </c>
      <c r="M106" s="728"/>
      <c r="N106" s="30"/>
      <c r="O106" s="720">
        <f>O103-O105</f>
        <v>-1479</v>
      </c>
      <c r="P106" s="239"/>
      <c r="Q106" s="720">
        <f>Q101-Q103</f>
        <v>810</v>
      </c>
      <c r="R106" s="239"/>
      <c r="S106" s="720">
        <f>S103-S105</f>
        <v>0</v>
      </c>
      <c r="T106" s="239"/>
      <c r="U106" s="720">
        <f>U103-U105</f>
        <v>10</v>
      </c>
      <c r="V106" s="239"/>
      <c r="W106" s="720"/>
      <c r="X106" s="33"/>
    </row>
    <row r="107" spans="1:24" ht="12.75">
      <c r="A107" s="21" t="s">
        <v>127</v>
      </c>
      <c r="B107" s="714"/>
      <c r="C107" s="727"/>
      <c r="D107" s="275">
        <f>D104-D105</f>
        <v>-1368.5</v>
      </c>
      <c r="E107" s="276"/>
      <c r="F107" s="275">
        <f>F104-F105</f>
        <v>-4192</v>
      </c>
      <c r="G107" s="277"/>
      <c r="H107" s="716"/>
      <c r="I107" s="717"/>
      <c r="J107" s="728"/>
      <c r="K107" s="26"/>
      <c r="L107" s="719"/>
      <c r="M107" s="728"/>
      <c r="N107" s="26"/>
      <c r="O107" s="720"/>
      <c r="P107" s="264">
        <f>P104-P105</f>
        <v>-942.5999999999995</v>
      </c>
      <c r="Q107" s="720"/>
      <c r="R107" s="264">
        <f>R104-R105</f>
        <v>170.4000000000001</v>
      </c>
      <c r="S107" s="720"/>
      <c r="T107" s="264">
        <f>T104-T105</f>
        <v>495.5</v>
      </c>
      <c r="U107" s="720"/>
      <c r="V107" s="264">
        <f>V104-V105</f>
        <v>157.8</v>
      </c>
      <c r="W107" s="720"/>
      <c r="X107" s="72"/>
    </row>
    <row r="108" spans="1:10" ht="13.5">
      <c r="A108" s="282" t="s">
        <v>128</v>
      </c>
      <c r="B108" s="283"/>
      <c r="J108" s="212"/>
    </row>
    <row r="109" spans="1:12" ht="30.75" customHeight="1">
      <c r="A109" s="729" t="s">
        <v>129</v>
      </c>
      <c r="B109" s="729"/>
      <c r="C109" s="729"/>
      <c r="D109" s="729"/>
      <c r="E109" s="729"/>
      <c r="F109" s="729"/>
      <c r="G109" s="729"/>
      <c r="H109" s="729"/>
      <c r="I109" s="729"/>
      <c r="J109" s="729"/>
      <c r="K109" s="729"/>
      <c r="L109" s="729"/>
    </row>
    <row r="110" ht="23.25" customHeight="1"/>
    <row r="112" ht="1.5" customHeight="1"/>
    <row r="114" ht="25.5" customHeight="1"/>
    <row r="115" ht="42.75" customHeight="1"/>
    <row r="116" ht="15" customHeight="1"/>
    <row r="117" ht="15" customHeight="1"/>
    <row r="118" ht="30.75" customHeight="1"/>
    <row r="119" ht="28.5" customHeight="1"/>
    <row r="121" ht="27.75" customHeight="1"/>
    <row r="122" ht="56.25" customHeight="1"/>
    <row r="123" ht="29.25" customHeight="1"/>
    <row r="126" ht="11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70" ht="24" customHeight="1"/>
  </sheetData>
  <sheetProtection selectLockedCells="1" selectUnlockedCells="1"/>
  <mergeCells count="83">
    <mergeCell ref="A109:L109"/>
    <mergeCell ref="M106:M107"/>
    <mergeCell ref="O106:O107"/>
    <mergeCell ref="Q106:Q107"/>
    <mergeCell ref="S106:S107"/>
    <mergeCell ref="U106:U107"/>
    <mergeCell ref="W106:W107"/>
    <mergeCell ref="B106:B107"/>
    <mergeCell ref="C106:C107"/>
    <mergeCell ref="H106:H107"/>
    <mergeCell ref="I106:I107"/>
    <mergeCell ref="J106:J107"/>
    <mergeCell ref="L106:L107"/>
    <mergeCell ref="M103:M104"/>
    <mergeCell ref="O103:O104"/>
    <mergeCell ref="Q103:Q104"/>
    <mergeCell ref="S103:S104"/>
    <mergeCell ref="U103:U104"/>
    <mergeCell ref="W103:W104"/>
    <mergeCell ref="Q101:Q102"/>
    <mergeCell ref="S101:S102"/>
    <mergeCell ref="U101:U102"/>
    <mergeCell ref="W101:W102"/>
    <mergeCell ref="B103:B104"/>
    <mergeCell ref="C103:C104"/>
    <mergeCell ref="H103:H104"/>
    <mergeCell ref="I103:I104"/>
    <mergeCell ref="J103:J104"/>
    <mergeCell ref="L103:L104"/>
    <mergeCell ref="M62:N62"/>
    <mergeCell ref="W62:X62"/>
    <mergeCell ref="B101:B102"/>
    <mergeCell ref="C101:C102"/>
    <mergeCell ref="H101:H102"/>
    <mergeCell ref="I101:I102"/>
    <mergeCell ref="J101:J102"/>
    <mergeCell ref="L101:L102"/>
    <mergeCell ref="M101:M102"/>
    <mergeCell ref="O101:O102"/>
    <mergeCell ref="M61:N61"/>
    <mergeCell ref="O61:P61"/>
    <mergeCell ref="Q61:R61"/>
    <mergeCell ref="S61:T61"/>
    <mergeCell ref="U61:V61"/>
    <mergeCell ref="W61:X61"/>
    <mergeCell ref="A61:A62"/>
    <mergeCell ref="C61:C62"/>
    <mergeCell ref="D61:E61"/>
    <mergeCell ref="F61:G61"/>
    <mergeCell ref="H61:I61"/>
    <mergeCell ref="J61:K61"/>
    <mergeCell ref="D62:E62"/>
    <mergeCell ref="F62:G62"/>
    <mergeCell ref="H62:I62"/>
    <mergeCell ref="J62:K62"/>
    <mergeCell ref="D13:E13"/>
    <mergeCell ref="F13:G13"/>
    <mergeCell ref="H13:I13"/>
    <mergeCell ref="J13:K13"/>
    <mergeCell ref="M13:N13"/>
    <mergeCell ref="W13:X13"/>
    <mergeCell ref="M12:N12"/>
    <mergeCell ref="O12:P12"/>
    <mergeCell ref="Q12:R12"/>
    <mergeCell ref="S12:T12"/>
    <mergeCell ref="U12:V12"/>
    <mergeCell ref="W12:X12"/>
    <mergeCell ref="A8:L8"/>
    <mergeCell ref="A9:L9"/>
    <mergeCell ref="A10:L10"/>
    <mergeCell ref="A11:L11"/>
    <mergeCell ref="A12:A13"/>
    <mergeCell ref="C12:C13"/>
    <mergeCell ref="D12:E12"/>
    <mergeCell ref="F12:G12"/>
    <mergeCell ref="H12:I12"/>
    <mergeCell ref="J12:K12"/>
    <mergeCell ref="A1:L1"/>
    <mergeCell ref="A2:L2"/>
    <mergeCell ref="A3:L3"/>
    <mergeCell ref="A5:L5"/>
    <mergeCell ref="A6:L6"/>
    <mergeCell ref="A7:L7"/>
  </mergeCells>
  <printOptions/>
  <pageMargins left="0.5902777777777778" right="0.5902777777777778" top="0.511805555555555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4"/>
  <sheetViews>
    <sheetView zoomScalePageLayoutView="0" workbookViewId="0" topLeftCell="A79">
      <selection activeCell="Q34" sqref="Q34"/>
    </sheetView>
  </sheetViews>
  <sheetFormatPr defaultColWidth="9.00390625" defaultRowHeight="12.75"/>
  <cols>
    <col min="1" max="1" width="33.7109375" style="0" customWidth="1"/>
    <col min="2" max="2" width="4.140625" style="0" customWidth="1"/>
    <col min="3" max="3" width="4.00390625" style="0" customWidth="1"/>
    <col min="4" max="4" width="15.7109375" style="0" customWidth="1"/>
    <col min="5" max="5" width="16.140625" style="0" customWidth="1"/>
    <col min="6" max="6" width="16.7109375" style="0" customWidth="1"/>
    <col min="7" max="7" width="14.421875" style="341" customWidth="1"/>
    <col min="8" max="14" width="9.00390625" style="0" customWidth="1"/>
    <col min="15" max="15" width="11.7109375" style="0" bestFit="1" customWidth="1"/>
  </cols>
  <sheetData>
    <row r="1" spans="1:7" ht="14.25" customHeight="1">
      <c r="A1" s="687" t="s">
        <v>130</v>
      </c>
      <c r="B1" s="687"/>
      <c r="C1" s="687"/>
      <c r="D1" s="687"/>
      <c r="E1" s="687"/>
      <c r="G1"/>
    </row>
    <row r="2" spans="1:7" ht="14.25" customHeight="1">
      <c r="A2" s="688" t="s">
        <v>2</v>
      </c>
      <c r="B2" s="688"/>
      <c r="C2" s="688"/>
      <c r="D2" s="688"/>
      <c r="E2" s="688"/>
      <c r="G2"/>
    </row>
    <row r="3" spans="1:7" ht="12.75" customHeight="1">
      <c r="A3" s="742" t="s">
        <v>131</v>
      </c>
      <c r="B3" s="742"/>
      <c r="C3" s="742"/>
      <c r="D3" s="742"/>
      <c r="E3" s="742"/>
      <c r="G3"/>
    </row>
    <row r="4" spans="1:7" ht="12.75">
      <c r="A4" s="284"/>
      <c r="B4" s="284"/>
      <c r="C4" s="284"/>
      <c r="D4" s="284"/>
      <c r="E4" s="284"/>
      <c r="G4"/>
    </row>
    <row r="5" spans="1:7" ht="12.75" customHeight="1">
      <c r="A5" s="690" t="s">
        <v>132</v>
      </c>
      <c r="B5" s="690"/>
      <c r="C5" s="690"/>
      <c r="D5" s="690"/>
      <c r="E5" s="690"/>
      <c r="G5"/>
    </row>
    <row r="6" spans="1:7" ht="12.75" customHeight="1">
      <c r="A6" s="690" t="s">
        <v>5</v>
      </c>
      <c r="B6" s="690"/>
      <c r="C6" s="690"/>
      <c r="D6" s="690"/>
      <c r="E6" s="690"/>
      <c r="G6"/>
    </row>
    <row r="7" spans="1:7" ht="12.75" customHeight="1">
      <c r="A7" s="690" t="s">
        <v>6</v>
      </c>
      <c r="B7" s="690"/>
      <c r="C7" s="690"/>
      <c r="D7" s="690"/>
      <c r="E7" s="690"/>
      <c r="G7"/>
    </row>
    <row r="8" spans="1:7" ht="12.75" customHeight="1">
      <c r="A8" s="690" t="s">
        <v>7</v>
      </c>
      <c r="B8" s="690"/>
      <c r="C8" s="690"/>
      <c r="D8" s="690"/>
      <c r="E8" s="690"/>
      <c r="G8"/>
    </row>
    <row r="9" spans="1:7" ht="12.75" customHeight="1">
      <c r="A9" s="732" t="s">
        <v>133</v>
      </c>
      <c r="B9" s="732"/>
      <c r="C9" s="732"/>
      <c r="D9" s="732"/>
      <c r="E9" s="732"/>
      <c r="G9"/>
    </row>
    <row r="10" spans="1:7" ht="13.5" customHeight="1" thickBot="1">
      <c r="A10" s="691"/>
      <c r="B10" s="691"/>
      <c r="C10" s="691"/>
      <c r="D10" s="691"/>
      <c r="E10" s="691"/>
      <c r="G10"/>
    </row>
    <row r="11" spans="1:7" ht="22.5" customHeight="1" thickBot="1" thickTop="1">
      <c r="A11" s="745" t="s">
        <v>8</v>
      </c>
      <c r="B11" s="285" t="s">
        <v>9</v>
      </c>
      <c r="C11" s="746" t="s">
        <v>10</v>
      </c>
      <c r="D11" s="339" t="s">
        <v>83</v>
      </c>
      <c r="E11" s="322" t="s">
        <v>83</v>
      </c>
      <c r="F11" s="322" t="s">
        <v>83</v>
      </c>
      <c r="G11" s="366" t="s">
        <v>166</v>
      </c>
    </row>
    <row r="12" spans="1:7" ht="19.5" customHeight="1" thickBot="1" thickTop="1">
      <c r="A12" s="745"/>
      <c r="B12" s="286" t="s">
        <v>20</v>
      </c>
      <c r="C12" s="746"/>
      <c r="D12" s="325">
        <v>2020</v>
      </c>
      <c r="E12" s="324" t="s">
        <v>154</v>
      </c>
      <c r="F12" s="324">
        <v>2021</v>
      </c>
      <c r="G12" s="324">
        <v>2021</v>
      </c>
    </row>
    <row r="13" spans="1:7" ht="21" customHeight="1" thickBot="1" thickTop="1">
      <c r="A13" s="287" t="s">
        <v>28</v>
      </c>
      <c r="B13" s="288"/>
      <c r="C13" s="288"/>
      <c r="D13" s="311" t="s">
        <v>29</v>
      </c>
      <c r="E13" s="330" t="s">
        <v>29</v>
      </c>
      <c r="F13" s="330" t="s">
        <v>29</v>
      </c>
      <c r="G13" s="366"/>
    </row>
    <row r="14" spans="1:7" ht="15.75" customHeight="1" thickBot="1" thickTop="1">
      <c r="A14" s="158" t="s">
        <v>134</v>
      </c>
      <c r="B14" s="270"/>
      <c r="C14" s="270">
        <v>1</v>
      </c>
      <c r="D14" s="328">
        <f>SUM(D15:D18)</f>
        <v>3066.3584100000003</v>
      </c>
      <c r="E14" s="321">
        <f>E15+E16+E17+E18</f>
        <v>3120</v>
      </c>
      <c r="F14" s="321">
        <f>SUM(F15:F18)</f>
        <v>1198160.76</v>
      </c>
      <c r="G14" s="321">
        <f>SUM(G15:G18)</f>
        <v>4197124.93</v>
      </c>
    </row>
    <row r="15" spans="1:7" ht="14.25" customHeight="1" thickBot="1" thickTop="1">
      <c r="A15" s="289" t="s">
        <v>34</v>
      </c>
      <c r="B15" s="35">
        <v>501</v>
      </c>
      <c r="C15" s="35">
        <v>2</v>
      </c>
      <c r="D15" s="340">
        <v>2414.4248700000003</v>
      </c>
      <c r="E15" s="341">
        <v>2400</v>
      </c>
      <c r="F15" s="341">
        <v>508819.91</v>
      </c>
      <c r="G15" s="341">
        <v>3443265.25</v>
      </c>
    </row>
    <row r="16" spans="1:7" ht="14.25" customHeight="1" thickBot="1">
      <c r="A16" s="290" t="s">
        <v>35</v>
      </c>
      <c r="B16" s="50">
        <v>502</v>
      </c>
      <c r="C16" s="50">
        <v>3</v>
      </c>
      <c r="D16" s="342">
        <v>651.93354</v>
      </c>
      <c r="E16" s="341">
        <v>720</v>
      </c>
      <c r="F16" s="341">
        <v>689340.85</v>
      </c>
      <c r="G16" s="341">
        <v>753859.68</v>
      </c>
    </row>
    <row r="17" spans="1:7" ht="14.25" customHeight="1" thickBot="1">
      <c r="A17" s="289" t="s">
        <v>36</v>
      </c>
      <c r="B17" s="35">
        <v>503</v>
      </c>
      <c r="C17" s="35">
        <v>4</v>
      </c>
      <c r="D17" s="343">
        <v>0</v>
      </c>
      <c r="E17" s="341">
        <v>0</v>
      </c>
      <c r="F17" s="341">
        <v>0</v>
      </c>
      <c r="G17" s="341">
        <v>0</v>
      </c>
    </row>
    <row r="18" spans="1:7" ht="14.25" customHeight="1" thickBot="1">
      <c r="A18" s="172" t="s">
        <v>37</v>
      </c>
      <c r="B18" s="102">
        <v>504</v>
      </c>
      <c r="C18" s="291">
        <v>5</v>
      </c>
      <c r="D18" s="342">
        <v>0</v>
      </c>
      <c r="E18" s="341">
        <v>0</v>
      </c>
      <c r="F18" s="341">
        <v>0</v>
      </c>
      <c r="G18" s="341">
        <v>0</v>
      </c>
    </row>
    <row r="19" spans="1:7" ht="15.75" customHeight="1" thickBot="1" thickTop="1">
      <c r="A19" s="158" t="s">
        <v>38</v>
      </c>
      <c r="B19" s="113"/>
      <c r="C19" s="113">
        <v>6</v>
      </c>
      <c r="D19" s="323">
        <f>SUM(D20:D23)</f>
        <v>2467.66394</v>
      </c>
      <c r="E19" s="313">
        <f>SUM(E20:E23)</f>
        <v>2100</v>
      </c>
      <c r="F19" s="313">
        <f>SUM(F20:F23)</f>
        <v>1181713.4100000001</v>
      </c>
      <c r="G19" s="321">
        <f>SUM(G20:G23)</f>
        <v>4610244.11</v>
      </c>
    </row>
    <row r="20" spans="1:7" ht="14.25" customHeight="1" thickBot="1" thickTop="1">
      <c r="A20" s="289" t="s">
        <v>39</v>
      </c>
      <c r="B20" s="35">
        <v>511</v>
      </c>
      <c r="C20" s="35">
        <v>7</v>
      </c>
      <c r="D20" s="344">
        <v>256.87147</v>
      </c>
      <c r="E20" s="345">
        <v>200</v>
      </c>
      <c r="F20" s="345">
        <v>114282.11</v>
      </c>
      <c r="G20" s="341">
        <v>238162.63</v>
      </c>
    </row>
    <row r="21" spans="1:7" ht="14.25" customHeight="1" thickBot="1">
      <c r="A21" s="289" t="s">
        <v>40</v>
      </c>
      <c r="B21" s="35">
        <v>512</v>
      </c>
      <c r="C21" s="35">
        <v>8</v>
      </c>
      <c r="D21" s="346">
        <v>85.334</v>
      </c>
      <c r="E21" s="345">
        <v>50</v>
      </c>
      <c r="F21" s="345">
        <v>8717</v>
      </c>
      <c r="G21" s="341">
        <v>148015.95</v>
      </c>
    </row>
    <row r="22" spans="1:7" ht="14.25" customHeight="1" thickBot="1">
      <c r="A22" s="289" t="s">
        <v>41</v>
      </c>
      <c r="B22" s="35">
        <v>513</v>
      </c>
      <c r="C22" s="35">
        <v>9</v>
      </c>
      <c r="D22" s="344">
        <v>155.73176999999998</v>
      </c>
      <c r="E22" s="345">
        <v>100</v>
      </c>
      <c r="F22" s="345">
        <v>38143.01</v>
      </c>
      <c r="G22" s="341">
        <v>327214.6</v>
      </c>
    </row>
    <row r="23" spans="1:7" ht="14.25" customHeight="1" thickBot="1">
      <c r="A23" s="292" t="s">
        <v>42</v>
      </c>
      <c r="B23" s="102">
        <v>518</v>
      </c>
      <c r="C23" s="102">
        <v>10</v>
      </c>
      <c r="D23" s="346">
        <v>1969.7267</v>
      </c>
      <c r="E23" s="345">
        <v>1750</v>
      </c>
      <c r="F23" s="345">
        <v>1020571.29</v>
      </c>
      <c r="G23" s="341">
        <v>3896850.93</v>
      </c>
    </row>
    <row r="24" spans="1:7" ht="15.75" customHeight="1" thickBot="1" thickTop="1">
      <c r="A24" s="158" t="s">
        <v>43</v>
      </c>
      <c r="B24" s="113"/>
      <c r="C24" s="113">
        <v>11</v>
      </c>
      <c r="D24" s="329">
        <f>SUM(D25:D30)</f>
        <v>29022.942610000002</v>
      </c>
      <c r="E24" s="313">
        <f>SUM(E25:E30)</f>
        <v>25892.76</v>
      </c>
      <c r="F24" s="313">
        <f>SUM(F25:F30)</f>
        <v>20494391.07</v>
      </c>
      <c r="G24" s="364">
        <f>SUM(G25:G30)</f>
        <v>37301118.07</v>
      </c>
    </row>
    <row r="25" spans="1:14" ht="14.25" customHeight="1" thickBot="1" thickTop="1">
      <c r="A25" s="293" t="s">
        <v>44</v>
      </c>
      <c r="B25" s="50">
        <v>521</v>
      </c>
      <c r="C25" s="50">
        <v>12</v>
      </c>
      <c r="D25" s="347">
        <v>21459.70328</v>
      </c>
      <c r="E25" s="345">
        <v>19050</v>
      </c>
      <c r="F25" s="345">
        <v>15050037.23</v>
      </c>
      <c r="G25" s="341">
        <v>27609901.67</v>
      </c>
      <c r="N25" t="e">
        <f>D14:D58/H14</f>
        <v>#DIV/0!</v>
      </c>
    </row>
    <row r="26" spans="1:14" ht="14.25" customHeight="1" thickBot="1">
      <c r="A26" s="293" t="s">
        <v>46</v>
      </c>
      <c r="B26" s="50">
        <v>524</v>
      </c>
      <c r="C26" s="50">
        <v>13</v>
      </c>
      <c r="D26" s="344">
        <v>7035.64324</v>
      </c>
      <c r="E26" s="345">
        <f>E25*0.34</f>
        <v>6477.000000000001</v>
      </c>
      <c r="F26" s="345">
        <v>5058752.04</v>
      </c>
      <c r="G26" s="341">
        <v>9132636.3</v>
      </c>
      <c r="N26" t="e">
        <f>D14:D58/$H$14</f>
        <v>#DIV/0!</v>
      </c>
    </row>
    <row r="27" spans="1:6" ht="14.25" customHeight="1" hidden="1">
      <c r="A27" s="293" t="s">
        <v>47</v>
      </c>
      <c r="B27" s="50"/>
      <c r="C27" s="50"/>
      <c r="D27" s="348">
        <v>0</v>
      </c>
      <c r="E27" s="349"/>
      <c r="F27" s="349"/>
    </row>
    <row r="28" spans="1:7" ht="15.75" customHeight="1" thickBot="1">
      <c r="A28" s="293" t="s">
        <v>48</v>
      </c>
      <c r="B28" s="50">
        <v>525</v>
      </c>
      <c r="C28" s="50">
        <v>14</v>
      </c>
      <c r="D28" s="350">
        <v>0</v>
      </c>
      <c r="E28" s="351">
        <v>0</v>
      </c>
      <c r="F28" s="351"/>
      <c r="G28" s="341">
        <v>0</v>
      </c>
    </row>
    <row r="29" spans="1:7" ht="14.25" customHeight="1" thickBot="1">
      <c r="A29" s="293" t="s">
        <v>49</v>
      </c>
      <c r="B29" s="50">
        <v>527</v>
      </c>
      <c r="C29" s="50">
        <v>15</v>
      </c>
      <c r="D29" s="344">
        <v>527.59609</v>
      </c>
      <c r="E29" s="345">
        <f>E25*0.0192</f>
        <v>365.76</v>
      </c>
      <c r="F29" s="345">
        <v>385601.8</v>
      </c>
      <c r="G29" s="341">
        <v>558580.1</v>
      </c>
    </row>
    <row r="30" spans="1:7" ht="14.25" customHeight="1" thickBot="1">
      <c r="A30" s="292" t="s">
        <v>50</v>
      </c>
      <c r="B30" s="102">
        <v>528</v>
      </c>
      <c r="C30" s="102">
        <v>16</v>
      </c>
      <c r="D30" s="346">
        <v>0</v>
      </c>
      <c r="E30" s="345">
        <v>0</v>
      </c>
      <c r="F30" s="345"/>
      <c r="G30" s="341">
        <v>0</v>
      </c>
    </row>
    <row r="31" spans="1:7" ht="15.75" customHeight="1" thickBot="1" thickTop="1">
      <c r="A31" s="158" t="s">
        <v>135</v>
      </c>
      <c r="B31" s="113"/>
      <c r="C31" s="113">
        <v>17</v>
      </c>
      <c r="D31" s="329">
        <f>SUM(D32:D34)</f>
        <v>14.8362</v>
      </c>
      <c r="E31" s="313">
        <f>SUM(E32:E34)</f>
        <v>29</v>
      </c>
      <c r="F31" s="313">
        <f>SUM(F32:F34)</f>
        <v>13102.1</v>
      </c>
      <c r="G31" s="364">
        <f>SUM(G32:G34)</f>
        <v>14102.1</v>
      </c>
    </row>
    <row r="32" spans="1:7" ht="14.25" thickBot="1" thickTop="1">
      <c r="A32" s="294" t="s">
        <v>52</v>
      </c>
      <c r="B32" s="35">
        <v>531</v>
      </c>
      <c r="C32" s="35">
        <v>18</v>
      </c>
      <c r="D32" s="344">
        <v>8.975</v>
      </c>
      <c r="E32" s="345">
        <v>9</v>
      </c>
      <c r="F32" s="345">
        <v>8550</v>
      </c>
      <c r="G32" s="341">
        <v>8550</v>
      </c>
    </row>
    <row r="33" spans="1:7" ht="14.25" customHeight="1" thickBot="1">
      <c r="A33" s="294" t="s">
        <v>53</v>
      </c>
      <c r="B33" s="35">
        <v>532</v>
      </c>
      <c r="C33" s="35">
        <v>19</v>
      </c>
      <c r="D33" s="346">
        <v>0</v>
      </c>
      <c r="E33" s="351">
        <v>0</v>
      </c>
      <c r="F33" s="351"/>
      <c r="G33" s="341">
        <v>0</v>
      </c>
    </row>
    <row r="34" spans="1:7" ht="14.25" customHeight="1" thickBot="1">
      <c r="A34" s="292" t="s">
        <v>54</v>
      </c>
      <c r="B34" s="102">
        <v>538</v>
      </c>
      <c r="C34" s="102">
        <v>20</v>
      </c>
      <c r="D34" s="344">
        <v>5.8612</v>
      </c>
      <c r="E34" s="345">
        <v>20</v>
      </c>
      <c r="F34" s="345">
        <v>4552.1</v>
      </c>
      <c r="G34" s="341">
        <v>5552.1</v>
      </c>
    </row>
    <row r="35" spans="1:7" ht="15.75" customHeight="1" thickBot="1" thickTop="1">
      <c r="A35" s="158" t="s">
        <v>136</v>
      </c>
      <c r="B35" s="113"/>
      <c r="C35" s="113">
        <v>21</v>
      </c>
      <c r="D35" s="323">
        <f>SUM(D36:D43)</f>
        <v>2289.2014</v>
      </c>
      <c r="E35" s="313">
        <f>SUM(E36:E43)</f>
        <v>1700</v>
      </c>
      <c r="F35" s="313">
        <f>SUM(F36:F43)</f>
        <v>3331858.4099999997</v>
      </c>
      <c r="G35" s="364">
        <f>SUM(G36:G43)</f>
        <v>6555736.149999999</v>
      </c>
    </row>
    <row r="36" spans="1:7" ht="14.25" customHeight="1" thickBot="1" thickTop="1">
      <c r="A36" s="294" t="s">
        <v>56</v>
      </c>
      <c r="B36" s="35">
        <v>541</v>
      </c>
      <c r="C36" s="35">
        <v>22</v>
      </c>
      <c r="D36" s="344">
        <v>0</v>
      </c>
      <c r="E36" s="351">
        <v>0</v>
      </c>
      <c r="F36" s="351"/>
      <c r="G36" s="341">
        <v>0</v>
      </c>
    </row>
    <row r="37" spans="1:7" ht="14.25" customHeight="1" thickBot="1">
      <c r="A37" s="294" t="s">
        <v>57</v>
      </c>
      <c r="B37" s="35">
        <v>542</v>
      </c>
      <c r="C37" s="35">
        <v>23</v>
      </c>
      <c r="D37" s="346">
        <v>0</v>
      </c>
      <c r="E37" s="351">
        <v>0</v>
      </c>
      <c r="F37" s="351"/>
      <c r="G37" s="341">
        <v>0</v>
      </c>
    </row>
    <row r="38" spans="1:7" ht="14.25" customHeight="1" thickBot="1">
      <c r="A38" s="294" t="s">
        <v>58</v>
      </c>
      <c r="B38" s="35">
        <v>543</v>
      </c>
      <c r="C38" s="35">
        <v>24</v>
      </c>
      <c r="D38" s="344">
        <v>0</v>
      </c>
      <c r="E38" s="351">
        <v>0</v>
      </c>
      <c r="F38" s="351"/>
      <c r="G38" s="341">
        <v>0</v>
      </c>
    </row>
    <row r="39" spans="1:7" ht="13.5" thickBot="1">
      <c r="A39" s="294" t="s">
        <v>59</v>
      </c>
      <c r="B39" s="35">
        <v>544</v>
      </c>
      <c r="C39" s="35">
        <v>25</v>
      </c>
      <c r="D39" s="346">
        <v>0</v>
      </c>
      <c r="E39" s="351">
        <v>0</v>
      </c>
      <c r="F39" s="351">
        <v>-4.43</v>
      </c>
      <c r="G39" s="341">
        <v>-4.4</v>
      </c>
    </row>
    <row r="40" spans="1:7" ht="14.25" customHeight="1" thickBot="1">
      <c r="A40" s="294" t="s">
        <v>60</v>
      </c>
      <c r="B40" s="35">
        <v>545</v>
      </c>
      <c r="C40" s="35">
        <v>26</v>
      </c>
      <c r="D40" s="344">
        <v>2.7014</v>
      </c>
      <c r="E40" s="351">
        <v>0</v>
      </c>
      <c r="F40" s="351"/>
      <c r="G40" s="341">
        <v>0</v>
      </c>
    </row>
    <row r="41" spans="1:7" ht="13.5" thickBot="1">
      <c r="A41" s="294" t="s">
        <v>61</v>
      </c>
      <c r="B41" s="35">
        <v>546</v>
      </c>
      <c r="C41" s="35">
        <v>27</v>
      </c>
      <c r="D41" s="346">
        <v>0</v>
      </c>
      <c r="E41" s="351">
        <v>0</v>
      </c>
      <c r="F41" s="351"/>
      <c r="G41" s="341">
        <v>0</v>
      </c>
    </row>
    <row r="42" spans="1:8" ht="14.25" customHeight="1" thickBot="1">
      <c r="A42" s="294" t="s">
        <v>62</v>
      </c>
      <c r="B42" s="35">
        <v>548</v>
      </c>
      <c r="C42" s="35">
        <v>28</v>
      </c>
      <c r="D42" s="344">
        <v>0</v>
      </c>
      <c r="E42" s="351">
        <v>0</v>
      </c>
      <c r="F42" s="351"/>
      <c r="G42" s="341">
        <v>0</v>
      </c>
      <c r="H42" s="5"/>
    </row>
    <row r="43" spans="1:8" ht="14.25" customHeight="1" thickBot="1">
      <c r="A43" s="292" t="s">
        <v>63</v>
      </c>
      <c r="B43" s="102">
        <v>549</v>
      </c>
      <c r="C43" s="102">
        <v>29</v>
      </c>
      <c r="D43" s="346">
        <v>2286.5</v>
      </c>
      <c r="E43" s="351">
        <v>1700</v>
      </c>
      <c r="F43" s="351">
        <v>3331862.84</v>
      </c>
      <c r="G43" s="341">
        <v>6555740.55</v>
      </c>
      <c r="H43" s="5" t="s">
        <v>163</v>
      </c>
    </row>
    <row r="44" spans="1:7" ht="24" customHeight="1" thickBot="1" thickTop="1">
      <c r="A44" s="112" t="s">
        <v>64</v>
      </c>
      <c r="B44" s="113"/>
      <c r="C44" s="295">
        <v>30</v>
      </c>
      <c r="D44" s="329">
        <f>SUM(D45:D50)</f>
        <v>7717.153600000001</v>
      </c>
      <c r="E44" s="313">
        <f>SUM(E45:E50)</f>
        <v>10603.451</v>
      </c>
      <c r="F44" s="313">
        <f>SUM(F45:F50)</f>
        <v>8427077.96</v>
      </c>
      <c r="G44" s="364">
        <f>SUM(G45:G50)</f>
        <v>8427078</v>
      </c>
    </row>
    <row r="45" spans="1:12" ht="14.25" customHeight="1" thickBot="1" thickTop="1">
      <c r="A45" s="293" t="s">
        <v>65</v>
      </c>
      <c r="B45" s="50">
        <v>551</v>
      </c>
      <c r="C45" s="50">
        <v>31</v>
      </c>
      <c r="D45" s="346">
        <v>7651.8998</v>
      </c>
      <c r="E45" s="345">
        <v>10603.451</v>
      </c>
      <c r="F45" s="345">
        <v>8427077.96</v>
      </c>
      <c r="G45" s="341">
        <v>8427078</v>
      </c>
      <c r="L45" s="365"/>
    </row>
    <row r="46" spans="1:7" ht="14.25" customHeight="1" thickBot="1">
      <c r="A46" s="290" t="s">
        <v>68</v>
      </c>
      <c r="B46" s="50">
        <v>552</v>
      </c>
      <c r="C46" s="50">
        <v>32</v>
      </c>
      <c r="D46" s="344">
        <v>65.2538</v>
      </c>
      <c r="E46" s="345">
        <v>0</v>
      </c>
      <c r="F46" s="345">
        <v>0</v>
      </c>
      <c r="G46" s="341">
        <v>0</v>
      </c>
    </row>
    <row r="47" spans="1:7" ht="14.25" customHeight="1" thickBot="1">
      <c r="A47" s="294" t="s">
        <v>69</v>
      </c>
      <c r="B47" s="35">
        <v>553</v>
      </c>
      <c r="C47" s="35">
        <v>33</v>
      </c>
      <c r="D47" s="346">
        <v>0</v>
      </c>
      <c r="E47" s="345">
        <v>0</v>
      </c>
      <c r="F47" s="345">
        <v>0</v>
      </c>
      <c r="G47" s="341">
        <v>0</v>
      </c>
    </row>
    <row r="48" spans="1:13" ht="14.25" customHeight="1" thickBot="1">
      <c r="A48" s="294" t="s">
        <v>70</v>
      </c>
      <c r="B48" s="35">
        <v>554</v>
      </c>
      <c r="C48" s="35">
        <v>34</v>
      </c>
      <c r="D48" s="344">
        <v>0</v>
      </c>
      <c r="E48" s="345">
        <v>0</v>
      </c>
      <c r="F48" s="345">
        <v>0</v>
      </c>
      <c r="G48" s="341">
        <v>0</v>
      </c>
      <c r="M48" s="365"/>
    </row>
    <row r="49" spans="1:9" ht="14.25" customHeight="1" thickBot="1">
      <c r="A49" s="294" t="s">
        <v>71</v>
      </c>
      <c r="B49" s="35">
        <v>556</v>
      </c>
      <c r="C49" s="35">
        <v>35</v>
      </c>
      <c r="D49" s="344">
        <v>0</v>
      </c>
      <c r="E49" s="345">
        <v>0</v>
      </c>
      <c r="F49" s="345">
        <v>0</v>
      </c>
      <c r="G49" s="341">
        <v>0</v>
      </c>
      <c r="I49">
        <v>0</v>
      </c>
    </row>
    <row r="50" spans="1:7" ht="14.25" customHeight="1" thickBot="1">
      <c r="A50" s="292" t="s">
        <v>72</v>
      </c>
      <c r="B50" s="102">
        <v>559</v>
      </c>
      <c r="C50" s="102">
        <v>36</v>
      </c>
      <c r="D50" s="346">
        <v>0</v>
      </c>
      <c r="E50" s="345">
        <v>0</v>
      </c>
      <c r="F50" s="345">
        <v>0</v>
      </c>
      <c r="G50" s="341">
        <v>0</v>
      </c>
    </row>
    <row r="51" spans="1:7" ht="23.25" customHeight="1" thickBot="1" thickTop="1">
      <c r="A51" s="296" t="s">
        <v>137</v>
      </c>
      <c r="B51" s="133"/>
      <c r="C51" s="297">
        <v>37</v>
      </c>
      <c r="D51" s="329">
        <v>-4.87364</v>
      </c>
      <c r="E51" s="313">
        <f>SUM(E52)</f>
        <v>0</v>
      </c>
      <c r="F51" s="313">
        <f>SUM(F52)</f>
        <v>458.18</v>
      </c>
      <c r="G51" s="364">
        <f>SUM(G52)</f>
        <v>458.2</v>
      </c>
    </row>
    <row r="52" spans="1:7" ht="13.5" customHeight="1" thickBot="1" thickTop="1">
      <c r="A52" s="298" t="s">
        <v>74</v>
      </c>
      <c r="B52" s="299">
        <v>560</v>
      </c>
      <c r="C52" s="151">
        <v>38</v>
      </c>
      <c r="D52" s="346">
        <v>-4.87365</v>
      </c>
      <c r="E52" s="345">
        <v>0</v>
      </c>
      <c r="F52" s="345">
        <v>458.18</v>
      </c>
      <c r="G52" s="341">
        <v>458.2</v>
      </c>
    </row>
    <row r="53" spans="1:7" ht="26.25" customHeight="1" thickBot="1" thickTop="1">
      <c r="A53" s="21" t="s">
        <v>138</v>
      </c>
      <c r="B53" s="159"/>
      <c r="C53" s="300">
        <v>39</v>
      </c>
      <c r="D53" s="329">
        <f>SUM(D54:D55)</f>
        <v>33.95</v>
      </c>
      <c r="E53" s="313">
        <f>SUM(E54:E55)</f>
        <v>37</v>
      </c>
      <c r="F53" s="313">
        <f>SUM(F54:F55)</f>
        <v>38000</v>
      </c>
      <c r="G53" s="364">
        <f>SUM(G54:G55)</f>
        <v>38000</v>
      </c>
    </row>
    <row r="54" spans="1:7" ht="23.25" customHeight="1" thickBot="1" thickTop="1">
      <c r="A54" s="172" t="s">
        <v>76</v>
      </c>
      <c r="B54" s="301">
        <v>581</v>
      </c>
      <c r="C54" s="173">
        <v>40</v>
      </c>
      <c r="D54" s="344">
        <v>0</v>
      </c>
      <c r="E54" s="345">
        <v>0</v>
      </c>
      <c r="F54" s="345">
        <v>0</v>
      </c>
      <c r="G54" s="341">
        <v>0</v>
      </c>
    </row>
    <row r="55" spans="1:7" ht="14.25" customHeight="1" thickBot="1">
      <c r="A55" s="181" t="s">
        <v>77</v>
      </c>
      <c r="B55" s="302">
        <v>582</v>
      </c>
      <c r="C55" s="182">
        <v>41</v>
      </c>
      <c r="D55" s="346">
        <v>33.95</v>
      </c>
      <c r="E55" s="352">
        <v>37</v>
      </c>
      <c r="F55" s="341">
        <v>38000</v>
      </c>
      <c r="G55" s="341">
        <v>38000</v>
      </c>
    </row>
    <row r="56" spans="1:7" ht="15.75" customHeight="1" thickBot="1" thickTop="1">
      <c r="A56" s="191" t="s">
        <v>139</v>
      </c>
      <c r="B56" s="192"/>
      <c r="C56" s="193">
        <v>42</v>
      </c>
      <c r="D56" s="329">
        <f>SUM(D57)</f>
        <v>0</v>
      </c>
      <c r="E56" s="313">
        <v>0</v>
      </c>
      <c r="F56" s="313">
        <f>SUM(F57)</f>
        <v>0</v>
      </c>
      <c r="G56" s="364">
        <f>SUM(G57)</f>
        <v>0</v>
      </c>
    </row>
    <row r="57" spans="1:7" ht="13.5" customHeight="1" thickBot="1" thickTop="1">
      <c r="A57" s="172" t="s">
        <v>80</v>
      </c>
      <c r="B57" s="102">
        <v>595</v>
      </c>
      <c r="C57" s="102">
        <v>43</v>
      </c>
      <c r="D57" s="346">
        <v>0</v>
      </c>
      <c r="E57" s="353">
        <v>0</v>
      </c>
      <c r="F57" s="353">
        <v>0</v>
      </c>
      <c r="G57" s="341">
        <v>0</v>
      </c>
    </row>
    <row r="58" spans="1:7" ht="25.5" customHeight="1" thickBot="1" thickTop="1">
      <c r="A58" s="158" t="s">
        <v>153</v>
      </c>
      <c r="B58" s="159"/>
      <c r="C58" s="300">
        <v>44</v>
      </c>
      <c r="D58" s="329">
        <f>D14+D19+D24+D31+D35+D44+D51+D53+D56</f>
        <v>44607.23252</v>
      </c>
      <c r="E58" s="313">
        <f>E56+E53+E51+E44+E35+E31+E24+E19+E14</f>
        <v>43482.210999999996</v>
      </c>
      <c r="F58" s="313">
        <f>SUM(F14+F19+F24+F31+F35+F44-F51+F53+F56)</f>
        <v>34683845.53000001</v>
      </c>
      <c r="G58" s="364">
        <f>SUM(G14+G19+G24+G31+G35+G44-G51+G53+G56)</f>
        <v>61142945.16</v>
      </c>
    </row>
    <row r="59" spans="1:6" ht="14.25" thickBot="1" thickTop="1">
      <c r="A59" s="212"/>
      <c r="B59" s="212"/>
      <c r="C59" s="213"/>
      <c r="D59" s="327"/>
      <c r="E59" s="213"/>
      <c r="F59" s="213"/>
    </row>
    <row r="60" spans="1:6" ht="22.5" customHeight="1" thickBot="1" thickTop="1">
      <c r="A60" s="747" t="s">
        <v>8</v>
      </c>
      <c r="B60" s="303" t="s">
        <v>9</v>
      </c>
      <c r="C60" s="748" t="s">
        <v>10</v>
      </c>
      <c r="D60" s="743" t="s">
        <v>155</v>
      </c>
      <c r="E60" s="318" t="s">
        <v>83</v>
      </c>
      <c r="F60" s="318" t="s">
        <v>83</v>
      </c>
    </row>
    <row r="61" spans="1:6" ht="19.5" customHeight="1" thickBot="1" thickTop="1">
      <c r="A61" s="747"/>
      <c r="B61" s="304" t="s">
        <v>20</v>
      </c>
      <c r="C61" s="748"/>
      <c r="D61" s="744"/>
      <c r="E61" s="335" t="s">
        <v>154</v>
      </c>
      <c r="F61" s="335" t="s">
        <v>154</v>
      </c>
    </row>
    <row r="62" spans="1:6" ht="21" customHeight="1" thickBot="1" thickTop="1">
      <c r="A62" s="287" t="s">
        <v>87</v>
      </c>
      <c r="B62" s="288"/>
      <c r="C62" s="305"/>
      <c r="D62" s="326" t="s">
        <v>29</v>
      </c>
      <c r="E62" s="336" t="s">
        <v>29</v>
      </c>
      <c r="F62" s="336" t="s">
        <v>29</v>
      </c>
    </row>
    <row r="63" spans="1:7" ht="25.5" customHeight="1" thickBot="1" thickTop="1">
      <c r="A63" s="158" t="s">
        <v>140</v>
      </c>
      <c r="B63" s="159"/>
      <c r="C63" s="281">
        <v>45</v>
      </c>
      <c r="D63" s="314">
        <f>SUM(D64:D66)</f>
        <v>289.69909</v>
      </c>
      <c r="E63" s="312">
        <f>SUM(E64:E66)</f>
        <v>270</v>
      </c>
      <c r="F63" s="312">
        <f>SUM(F64:F66)</f>
        <v>16510.9</v>
      </c>
      <c r="G63" s="364">
        <f>SUM(G64:G66)</f>
        <v>1765469.34</v>
      </c>
    </row>
    <row r="64" spans="1:6" ht="14.25" customHeight="1" thickBot="1" thickTop="1">
      <c r="A64" s="98" t="s">
        <v>89</v>
      </c>
      <c r="B64" s="306">
        <v>601</v>
      </c>
      <c r="C64" s="306">
        <v>46</v>
      </c>
      <c r="D64" s="354">
        <v>7.19909</v>
      </c>
      <c r="E64" s="355">
        <v>0</v>
      </c>
      <c r="F64" s="355">
        <v>1072.72</v>
      </c>
    </row>
    <row r="65" spans="1:7" ht="14.25" customHeight="1" thickBot="1">
      <c r="A65" s="98" t="s">
        <v>90</v>
      </c>
      <c r="B65" s="306">
        <v>602</v>
      </c>
      <c r="C65" s="306">
        <v>47</v>
      </c>
      <c r="D65" s="354">
        <v>282.5</v>
      </c>
      <c r="E65" s="355">
        <v>270</v>
      </c>
      <c r="F65" s="355">
        <v>8250</v>
      </c>
      <c r="G65" s="341">
        <v>1765469.34</v>
      </c>
    </row>
    <row r="66" spans="1:6" ht="14.25" customHeight="1" thickBot="1">
      <c r="A66" s="101" t="s">
        <v>91</v>
      </c>
      <c r="B66" s="301">
        <v>604</v>
      </c>
      <c r="C66" s="301">
        <v>48</v>
      </c>
      <c r="D66" s="356">
        <v>0</v>
      </c>
      <c r="E66" s="355">
        <v>0</v>
      </c>
      <c r="F66" s="355">
        <v>7188.18</v>
      </c>
    </row>
    <row r="67" spans="1:7" ht="25.5" customHeight="1" thickBot="1" thickTop="1">
      <c r="A67" s="158" t="s">
        <v>141</v>
      </c>
      <c r="B67" s="270"/>
      <c r="C67" s="281">
        <v>49</v>
      </c>
      <c r="D67" s="314">
        <f>SUM(D68:D71)</f>
        <v>0</v>
      </c>
      <c r="E67" s="338">
        <v>0</v>
      </c>
      <c r="F67" s="362">
        <f>SUM(F68:F71)</f>
        <v>0</v>
      </c>
      <c r="G67" s="364">
        <f>SUM(G68:G71)</f>
        <v>0</v>
      </c>
    </row>
    <row r="68" spans="1:6" ht="14.25" customHeight="1" thickBot="1" thickTop="1">
      <c r="A68" s="98" t="s">
        <v>93</v>
      </c>
      <c r="B68" s="306">
        <v>611</v>
      </c>
      <c r="C68" s="306">
        <v>50</v>
      </c>
      <c r="D68" s="356">
        <v>0</v>
      </c>
      <c r="E68" s="357">
        <v>0</v>
      </c>
      <c r="F68" s="357">
        <v>0</v>
      </c>
    </row>
    <row r="69" spans="1:6" ht="14.25" customHeight="1" thickBot="1">
      <c r="A69" s="98" t="s">
        <v>94</v>
      </c>
      <c r="B69" s="306">
        <v>612</v>
      </c>
      <c r="C69" s="306">
        <v>51</v>
      </c>
      <c r="D69" s="354">
        <v>0</v>
      </c>
      <c r="E69" s="355">
        <v>0</v>
      </c>
      <c r="F69" s="355">
        <v>0</v>
      </c>
    </row>
    <row r="70" spans="1:6" ht="14.25" customHeight="1" thickBot="1">
      <c r="A70" s="98" t="s">
        <v>95</v>
      </c>
      <c r="B70" s="306">
        <v>613</v>
      </c>
      <c r="C70" s="306">
        <v>52</v>
      </c>
      <c r="D70" s="354">
        <v>0</v>
      </c>
      <c r="E70" s="358">
        <v>0</v>
      </c>
      <c r="F70" s="358">
        <v>0</v>
      </c>
    </row>
    <row r="71" spans="1:14" ht="14.25" customHeight="1" thickBot="1">
      <c r="A71" s="101" t="s">
        <v>96</v>
      </c>
      <c r="B71" s="301">
        <v>614</v>
      </c>
      <c r="C71" s="301">
        <v>53</v>
      </c>
      <c r="D71" s="356">
        <v>0</v>
      </c>
      <c r="E71" s="355">
        <v>0</v>
      </c>
      <c r="F71" s="355">
        <v>0</v>
      </c>
      <c r="N71" s="365"/>
    </row>
    <row r="72" spans="1:7" ht="15.75" customHeight="1" thickBot="1" thickTop="1">
      <c r="A72" s="158" t="s">
        <v>142</v>
      </c>
      <c r="B72" s="270"/>
      <c r="C72" s="270">
        <v>54</v>
      </c>
      <c r="D72" s="314">
        <f>SUM(D73:D76)</f>
        <v>0</v>
      </c>
      <c r="E72" s="337">
        <v>0</v>
      </c>
      <c r="F72" s="363">
        <f>SUM(F73:F76)</f>
        <v>0</v>
      </c>
      <c r="G72" s="364">
        <f>SUM(G73:G76)</f>
        <v>0</v>
      </c>
    </row>
    <row r="73" spans="1:6" ht="14.25" customHeight="1" thickBot="1" thickTop="1">
      <c r="A73" s="98" t="s">
        <v>98</v>
      </c>
      <c r="B73" s="306">
        <v>621</v>
      </c>
      <c r="C73" s="306">
        <v>55</v>
      </c>
      <c r="D73" s="356">
        <v>0</v>
      </c>
      <c r="E73" s="355">
        <v>0</v>
      </c>
      <c r="F73" s="355">
        <v>0</v>
      </c>
    </row>
    <row r="74" spans="1:6" ht="14.25" customHeight="1" thickBot="1">
      <c r="A74" s="98" t="s">
        <v>99</v>
      </c>
      <c r="B74" s="306">
        <v>622</v>
      </c>
      <c r="C74" s="306">
        <v>56</v>
      </c>
      <c r="D74" s="354">
        <v>0</v>
      </c>
      <c r="E74" s="355">
        <v>0</v>
      </c>
      <c r="F74" s="355">
        <v>0</v>
      </c>
    </row>
    <row r="75" spans="1:6" ht="14.25" customHeight="1" thickBot="1">
      <c r="A75" s="98" t="s">
        <v>100</v>
      </c>
      <c r="B75" s="306">
        <v>623</v>
      </c>
      <c r="C75" s="306">
        <v>57</v>
      </c>
      <c r="D75" s="356">
        <v>0</v>
      </c>
      <c r="E75" s="355">
        <v>0</v>
      </c>
      <c r="F75" s="355">
        <v>0</v>
      </c>
    </row>
    <row r="76" spans="1:6" ht="14.25" customHeight="1" thickBot="1">
      <c r="A76" s="101" t="s">
        <v>101</v>
      </c>
      <c r="B76" s="301">
        <v>624</v>
      </c>
      <c r="C76" s="301">
        <v>58</v>
      </c>
      <c r="D76" s="354">
        <v>0</v>
      </c>
      <c r="E76" s="355">
        <v>0</v>
      </c>
      <c r="F76" s="355">
        <v>0</v>
      </c>
    </row>
    <row r="77" spans="1:7" ht="15.75" customHeight="1" thickBot="1" thickTop="1">
      <c r="A77" s="158" t="s">
        <v>143</v>
      </c>
      <c r="B77" s="270"/>
      <c r="C77" s="270">
        <v>59</v>
      </c>
      <c r="D77" s="315">
        <f>SUM(D78:D84)</f>
        <v>7207.88122</v>
      </c>
      <c r="E77" s="315">
        <f>SUM(E78:E84)</f>
        <v>10110</v>
      </c>
      <c r="F77" s="315">
        <f>SUM(F78:F84)</f>
        <v>10336956.54</v>
      </c>
      <c r="G77" s="364">
        <f>SUM(G78:G84)</f>
        <v>12104138.73</v>
      </c>
    </row>
    <row r="78" spans="1:6" ht="14.25" customHeight="1" thickBot="1" thickTop="1">
      <c r="A78" s="98" t="s">
        <v>56</v>
      </c>
      <c r="B78" s="306">
        <v>641</v>
      </c>
      <c r="C78" s="306">
        <v>60</v>
      </c>
      <c r="D78" s="356">
        <v>0</v>
      </c>
      <c r="E78" s="357">
        <v>0</v>
      </c>
      <c r="F78" s="357">
        <v>0</v>
      </c>
    </row>
    <row r="79" spans="1:6" ht="14.25" customHeight="1" thickBot="1">
      <c r="A79" s="98" t="s">
        <v>57</v>
      </c>
      <c r="B79" s="306">
        <v>642</v>
      </c>
      <c r="C79" s="306">
        <v>61</v>
      </c>
      <c r="D79" s="354">
        <v>0</v>
      </c>
      <c r="E79" s="355">
        <v>0</v>
      </c>
      <c r="F79" s="355">
        <v>0</v>
      </c>
    </row>
    <row r="80" spans="1:6" ht="14.25" customHeight="1" thickBot="1">
      <c r="A80" s="98" t="s">
        <v>103</v>
      </c>
      <c r="B80" s="306">
        <v>643</v>
      </c>
      <c r="C80" s="306">
        <v>62</v>
      </c>
      <c r="D80" s="356">
        <v>0</v>
      </c>
      <c r="E80" s="358">
        <v>0</v>
      </c>
      <c r="F80" s="358">
        <v>0</v>
      </c>
    </row>
    <row r="81" spans="1:6" ht="13.5" thickBot="1">
      <c r="A81" s="98" t="s">
        <v>59</v>
      </c>
      <c r="B81" s="306">
        <v>644</v>
      </c>
      <c r="C81" s="306">
        <v>63</v>
      </c>
      <c r="D81" s="354">
        <v>0.010119999999999999</v>
      </c>
      <c r="E81" s="355">
        <v>0</v>
      </c>
      <c r="F81" s="355">
        <v>0</v>
      </c>
    </row>
    <row r="82" spans="1:6" ht="14.25" customHeight="1" thickBot="1">
      <c r="A82" s="98" t="s">
        <v>104</v>
      </c>
      <c r="B82" s="306">
        <v>645</v>
      </c>
      <c r="C82" s="306">
        <v>64</v>
      </c>
      <c r="D82" s="356">
        <v>1.36347</v>
      </c>
      <c r="E82" s="359">
        <v>0</v>
      </c>
      <c r="F82" s="359">
        <v>103.83</v>
      </c>
    </row>
    <row r="83" spans="1:15" ht="14.25" customHeight="1" thickBot="1">
      <c r="A83" s="98" t="s">
        <v>105</v>
      </c>
      <c r="B83" s="306">
        <v>648</v>
      </c>
      <c r="C83" s="306">
        <v>65</v>
      </c>
      <c r="D83" s="347">
        <v>1171.2</v>
      </c>
      <c r="E83" s="345">
        <v>1170</v>
      </c>
      <c r="F83" s="345">
        <f>SUM(G83-J84)</f>
        <v>3664776.9000000004</v>
      </c>
      <c r="G83" s="341">
        <v>3701715.22</v>
      </c>
      <c r="I83" s="5"/>
      <c r="J83">
        <v>1508986</v>
      </c>
      <c r="K83" s="5" t="s">
        <v>167</v>
      </c>
      <c r="O83" s="370">
        <f>SUM(F83:F84)</f>
        <v>10336852.71</v>
      </c>
    </row>
    <row r="84" spans="1:11" ht="14.25" customHeight="1" thickBot="1">
      <c r="A84" s="101" t="s">
        <v>106</v>
      </c>
      <c r="B84" s="301">
        <v>649</v>
      </c>
      <c r="C84" s="301">
        <v>66</v>
      </c>
      <c r="D84" s="347">
        <v>6035.30763</v>
      </c>
      <c r="E84" s="347">
        <v>8940</v>
      </c>
      <c r="F84" s="347">
        <v>6672075.81</v>
      </c>
      <c r="G84" s="341">
        <v>8402423.51</v>
      </c>
      <c r="H84" s="5" t="s">
        <v>164</v>
      </c>
      <c r="J84">
        <v>36938.32</v>
      </c>
      <c r="K84" s="5" t="s">
        <v>168</v>
      </c>
    </row>
    <row r="85" spans="1:10" ht="35.25" customHeight="1" thickBot="1" thickTop="1">
      <c r="A85" s="158" t="s">
        <v>144</v>
      </c>
      <c r="B85" s="270"/>
      <c r="C85" s="281">
        <v>67</v>
      </c>
      <c r="D85" s="314">
        <f>SUM(D86:D92)</f>
        <v>99.17355</v>
      </c>
      <c r="E85" s="312">
        <v>0</v>
      </c>
      <c r="F85" s="312">
        <f>SUM(F86:F92)</f>
        <v>0</v>
      </c>
      <c r="G85" s="364">
        <f>SUM(G86:G92)</f>
        <v>0</v>
      </c>
      <c r="J85">
        <f>SUM(J83:J84)</f>
        <v>1545924.32</v>
      </c>
    </row>
    <row r="86" spans="1:6" ht="14.25" customHeight="1" thickBot="1" thickTop="1">
      <c r="A86" s="98" t="s">
        <v>108</v>
      </c>
      <c r="B86" s="306">
        <v>652</v>
      </c>
      <c r="C86" s="306">
        <v>68</v>
      </c>
      <c r="D86" s="356">
        <v>99.17355</v>
      </c>
      <c r="E86" s="355">
        <v>0</v>
      </c>
      <c r="F86" s="355">
        <v>0</v>
      </c>
    </row>
    <row r="87" spans="1:6" ht="14.25" customHeight="1" thickBot="1">
      <c r="A87" s="98" t="s">
        <v>109</v>
      </c>
      <c r="B87" s="306">
        <v>653</v>
      </c>
      <c r="C87" s="306">
        <v>69</v>
      </c>
      <c r="D87" s="354">
        <v>0</v>
      </c>
      <c r="E87" s="355">
        <v>0</v>
      </c>
      <c r="F87" s="355">
        <v>0</v>
      </c>
    </row>
    <row r="88" spans="1:6" ht="14.25" customHeight="1" thickBot="1">
      <c r="A88" s="98" t="s">
        <v>110</v>
      </c>
      <c r="B88" s="306">
        <v>654</v>
      </c>
      <c r="C88" s="306">
        <v>70</v>
      </c>
      <c r="D88" s="356">
        <v>0</v>
      </c>
      <c r="E88" s="355">
        <v>0</v>
      </c>
      <c r="F88" s="355">
        <v>0</v>
      </c>
    </row>
    <row r="89" spans="1:6" ht="14.25" customHeight="1" thickBot="1">
      <c r="A89" s="98" t="s">
        <v>111</v>
      </c>
      <c r="B89" s="306">
        <v>655</v>
      </c>
      <c r="C89" s="306">
        <v>71</v>
      </c>
      <c r="D89" s="354">
        <v>0</v>
      </c>
      <c r="E89" s="355">
        <v>0</v>
      </c>
      <c r="F89" s="355">
        <v>0</v>
      </c>
    </row>
    <row r="90" spans="1:6" ht="14.25" customHeight="1" thickBot="1">
      <c r="A90" s="98" t="s">
        <v>112</v>
      </c>
      <c r="B90" s="306">
        <v>656</v>
      </c>
      <c r="C90" s="306">
        <v>72</v>
      </c>
      <c r="D90" s="356">
        <v>0</v>
      </c>
      <c r="E90" s="355">
        <v>0</v>
      </c>
      <c r="F90" s="355">
        <v>0</v>
      </c>
    </row>
    <row r="91" spans="1:6" ht="14.25" customHeight="1" thickBot="1">
      <c r="A91" s="98" t="s">
        <v>113</v>
      </c>
      <c r="B91" s="306">
        <v>657</v>
      </c>
      <c r="C91" s="306">
        <v>73</v>
      </c>
      <c r="D91" s="354">
        <v>0</v>
      </c>
      <c r="E91" s="355">
        <v>0</v>
      </c>
      <c r="F91" s="355">
        <v>0</v>
      </c>
    </row>
    <row r="92" spans="1:6" ht="14.25" customHeight="1" thickBot="1">
      <c r="A92" s="101" t="s">
        <v>114</v>
      </c>
      <c r="B92" s="301">
        <v>659</v>
      </c>
      <c r="C92" s="301">
        <v>74</v>
      </c>
      <c r="D92" s="356">
        <v>0</v>
      </c>
      <c r="E92" s="355">
        <v>0</v>
      </c>
      <c r="F92" s="355">
        <v>0</v>
      </c>
    </row>
    <row r="93" spans="1:7" ht="15.75" customHeight="1" thickBot="1" thickTop="1">
      <c r="A93" s="158" t="s">
        <v>145</v>
      </c>
      <c r="B93" s="270"/>
      <c r="C93" s="270">
        <v>75</v>
      </c>
      <c r="D93" s="316">
        <f>SUM(D94:D96)</f>
        <v>0</v>
      </c>
      <c r="E93" s="337"/>
      <c r="F93" s="363">
        <f>SUM(F94:F96)</f>
        <v>0</v>
      </c>
      <c r="G93" s="364">
        <f>SUM(G94:G96)</f>
        <v>0</v>
      </c>
    </row>
    <row r="94" spans="1:6" ht="14.25" customHeight="1" thickBot="1" thickTop="1">
      <c r="A94" s="98" t="s">
        <v>116</v>
      </c>
      <c r="B94" s="306">
        <v>681</v>
      </c>
      <c r="C94" s="306">
        <v>76</v>
      </c>
      <c r="D94" s="355">
        <v>0</v>
      </c>
      <c r="E94" s="355">
        <v>0</v>
      </c>
      <c r="F94" s="355">
        <v>0</v>
      </c>
    </row>
    <row r="95" spans="1:6" ht="14.25" customHeight="1" thickBot="1">
      <c r="A95" s="98" t="s">
        <v>117</v>
      </c>
      <c r="B95" s="306">
        <v>682</v>
      </c>
      <c r="C95" s="306">
        <v>77</v>
      </c>
      <c r="D95" s="355">
        <v>0</v>
      </c>
      <c r="E95" s="355">
        <v>0</v>
      </c>
      <c r="F95" s="355">
        <v>0</v>
      </c>
    </row>
    <row r="96" spans="1:6" ht="14.25" customHeight="1" thickBot="1">
      <c r="A96" s="101" t="s">
        <v>146</v>
      </c>
      <c r="B96" s="301">
        <v>684</v>
      </c>
      <c r="C96" s="301">
        <v>78</v>
      </c>
      <c r="D96" s="360">
        <v>0</v>
      </c>
      <c r="E96" s="355">
        <v>0</v>
      </c>
      <c r="F96" s="355">
        <v>0</v>
      </c>
    </row>
    <row r="97" spans="1:7" ht="15.75" customHeight="1" thickBot="1" thickTop="1">
      <c r="A97" s="158" t="s">
        <v>147</v>
      </c>
      <c r="B97" s="270"/>
      <c r="C97" s="270">
        <v>79</v>
      </c>
      <c r="D97" s="313">
        <f>SUM(D98:D99)</f>
        <v>36743.654</v>
      </c>
      <c r="E97" s="313">
        <f>SUM(E98:E99)</f>
        <v>31383</v>
      </c>
      <c r="F97" s="313">
        <f>SUM(F98:F99)</f>
        <v>24390214</v>
      </c>
      <c r="G97" s="364">
        <f>SUM(G98:G99)</f>
        <v>47705584.57</v>
      </c>
    </row>
    <row r="98" spans="1:7" ht="14.25" customHeight="1" thickBot="1" thickTop="1">
      <c r="A98" s="98" t="s">
        <v>120</v>
      </c>
      <c r="B98" s="306">
        <v>691</v>
      </c>
      <c r="C98" s="306">
        <v>80</v>
      </c>
      <c r="D98" s="347">
        <v>36743.654</v>
      </c>
      <c r="E98" s="347">
        <v>31743</v>
      </c>
      <c r="F98" s="347">
        <v>24326240</v>
      </c>
      <c r="G98" s="341">
        <v>47641610.57</v>
      </c>
    </row>
    <row r="99" spans="1:8" ht="14.25" customHeight="1" thickBot="1">
      <c r="A99" s="101" t="s">
        <v>148</v>
      </c>
      <c r="B99" s="301">
        <v>691</v>
      </c>
      <c r="C99" s="301">
        <v>81</v>
      </c>
      <c r="D99" s="354">
        <v>0</v>
      </c>
      <c r="E99" s="354">
        <v>-360</v>
      </c>
      <c r="F99" s="354">
        <v>63974</v>
      </c>
      <c r="G99" s="341">
        <v>63974</v>
      </c>
      <c r="H99" t="s">
        <v>165</v>
      </c>
    </row>
    <row r="100" spans="1:7" ht="15" customHeight="1" thickBot="1" thickTop="1">
      <c r="A100" s="201" t="s">
        <v>121</v>
      </c>
      <c r="B100" s="714"/>
      <c r="C100" s="727">
        <v>82</v>
      </c>
      <c r="D100" s="730">
        <f>SUM(D63,D67,D72,D77,D85,D93,D97)</f>
        <v>44340.40786000001</v>
      </c>
      <c r="E100" s="730">
        <f>E97+E93+E85+E77+E72+E67+E63</f>
        <v>41763</v>
      </c>
      <c r="F100" s="730">
        <f>SUM(F63+F67+F72+F77+F85+F93+F97)</f>
        <v>34743681.44</v>
      </c>
      <c r="G100" s="730">
        <f>SUM(G63+G67+G72+G77+G85+G93+G97)</f>
        <v>61575192.64</v>
      </c>
    </row>
    <row r="101" spans="1:7" ht="14.25" customHeight="1" thickBot="1" thickTop="1">
      <c r="A101" s="307" t="s">
        <v>122</v>
      </c>
      <c r="B101" s="714"/>
      <c r="C101" s="727"/>
      <c r="D101" s="731"/>
      <c r="E101" s="731"/>
      <c r="F101" s="731"/>
      <c r="G101" s="731"/>
    </row>
    <row r="102" spans="1:7" ht="14.25" thickBot="1" thickTop="1">
      <c r="A102" s="201" t="s">
        <v>123</v>
      </c>
      <c r="B102" s="714"/>
      <c r="C102" s="727">
        <v>83</v>
      </c>
      <c r="D102" s="316"/>
      <c r="E102" s="736">
        <f>E100-E58</f>
        <v>-1719.2109999999957</v>
      </c>
      <c r="F102" s="730">
        <f>SUM(F100-F58)</f>
        <v>59835.90999998897</v>
      </c>
      <c r="G102" s="730">
        <f>SUM(G100-G58)</f>
        <v>432247.4800000042</v>
      </c>
    </row>
    <row r="103" spans="1:7" ht="23.25" thickBot="1" thickTop="1">
      <c r="A103" s="21" t="s">
        <v>149</v>
      </c>
      <c r="B103" s="714"/>
      <c r="C103" s="727"/>
      <c r="D103" s="317">
        <f>SUM(D100-D58)</f>
        <v>-266.8246599999911</v>
      </c>
      <c r="E103" s="731"/>
      <c r="F103" s="731"/>
      <c r="G103" s="731"/>
    </row>
    <row r="104" spans="1:7" ht="14.25" customHeight="1" thickBot="1" thickTop="1">
      <c r="A104" s="171" t="s">
        <v>125</v>
      </c>
      <c r="B104" s="301">
        <v>591</v>
      </c>
      <c r="C104" s="301">
        <v>84</v>
      </c>
      <c r="D104" s="356">
        <v>0</v>
      </c>
      <c r="E104" s="361"/>
      <c r="F104" s="361"/>
      <c r="G104" s="369"/>
    </row>
    <row r="105" spans="1:7" ht="17.25" customHeight="1" thickBot="1" thickTop="1">
      <c r="A105" s="201" t="s">
        <v>126</v>
      </c>
      <c r="B105" s="714"/>
      <c r="C105" s="727">
        <v>85</v>
      </c>
      <c r="D105" s="749">
        <f>D103</f>
        <v>-266.8246599999911</v>
      </c>
      <c r="E105" s="319"/>
      <c r="F105" s="730">
        <f>SUM(F102-F104)</f>
        <v>59835.90999998897</v>
      </c>
      <c r="G105" s="730">
        <f>SUM(G102-G104)</f>
        <v>432247.4800000042</v>
      </c>
    </row>
    <row r="106" spans="1:7" ht="12.75" customHeight="1" thickBot="1" thickTop="1">
      <c r="A106" s="21" t="s">
        <v>150</v>
      </c>
      <c r="B106" s="714"/>
      <c r="C106" s="727"/>
      <c r="D106" s="750"/>
      <c r="E106" s="320"/>
      <c r="F106" s="731"/>
      <c r="G106" s="731"/>
    </row>
    <row r="107" spans="1:7" ht="12.75" customHeight="1" thickBot="1" thickTop="1">
      <c r="A107" s="331"/>
      <c r="B107" s="332"/>
      <c r="C107" s="333"/>
      <c r="D107" s="334"/>
      <c r="E107" s="333"/>
      <c r="G107" s="368"/>
    </row>
    <row r="108" spans="1:7" ht="12.75" customHeight="1" thickBot="1">
      <c r="A108" s="737" t="s">
        <v>156</v>
      </c>
      <c r="B108" s="738"/>
      <c r="C108" s="738"/>
      <c r="D108" s="738"/>
      <c r="E108" s="738"/>
      <c r="G108" s="368"/>
    </row>
    <row r="109" spans="1:7" ht="12.75" customHeight="1" thickBot="1">
      <c r="A109" s="739" t="s">
        <v>157</v>
      </c>
      <c r="B109" s="740"/>
      <c r="C109" s="740"/>
      <c r="D109" s="740"/>
      <c r="E109" s="740"/>
      <c r="G109" s="368"/>
    </row>
    <row r="110" spans="1:7" ht="12.75" customHeight="1" thickBot="1">
      <c r="A110" s="737" t="s">
        <v>158</v>
      </c>
      <c r="B110" s="741"/>
      <c r="C110" s="741"/>
      <c r="D110" s="741"/>
      <c r="E110" s="741"/>
      <c r="G110" s="368"/>
    </row>
    <row r="111" spans="1:7" ht="12.75" customHeight="1" thickBot="1">
      <c r="A111" s="739" t="s">
        <v>159</v>
      </c>
      <c r="B111" s="740"/>
      <c r="C111" s="740"/>
      <c r="D111" s="740"/>
      <c r="E111" s="740"/>
      <c r="G111" s="368"/>
    </row>
    <row r="112" spans="1:7" ht="12.75" customHeight="1" thickBot="1">
      <c r="A112" s="737" t="s">
        <v>160</v>
      </c>
      <c r="B112" s="738"/>
      <c r="C112" s="738"/>
      <c r="D112" s="738"/>
      <c r="E112" s="738"/>
      <c r="G112" s="368"/>
    </row>
    <row r="113" spans="1:7" s="212" customFormat="1" ht="12.75" customHeight="1">
      <c r="A113" s="308"/>
      <c r="B113" s="309"/>
      <c r="C113" s="310"/>
      <c r="D113" s="309"/>
      <c r="E113" s="309"/>
      <c r="G113" s="368"/>
    </row>
    <row r="114" spans="1:7" ht="13.5">
      <c r="A114" s="282" t="s">
        <v>151</v>
      </c>
      <c r="B114" s="283"/>
      <c r="C114" s="3"/>
      <c r="D114" s="3"/>
      <c r="E114" s="3"/>
      <c r="G114" s="368"/>
    </row>
    <row r="115" spans="1:7" ht="12.75" customHeight="1">
      <c r="A115" s="734" t="s">
        <v>161</v>
      </c>
      <c r="B115" s="734"/>
      <c r="C115" s="734"/>
      <c r="D115" s="735"/>
      <c r="E115" s="735"/>
      <c r="G115" s="368"/>
    </row>
    <row r="116" spans="1:7" ht="12.75">
      <c r="A116" s="733" t="s">
        <v>162</v>
      </c>
      <c r="B116" s="733"/>
      <c r="C116" s="733"/>
      <c r="D116" s="733"/>
      <c r="E116" s="733"/>
      <c r="G116" s="368"/>
    </row>
    <row r="117" ht="12.75">
      <c r="G117" s="368"/>
    </row>
    <row r="118" spans="1:7" ht="12.75">
      <c r="A118" s="5" t="s">
        <v>152</v>
      </c>
      <c r="G118" s="368"/>
    </row>
    <row r="119" ht="12.75">
      <c r="G119" s="368"/>
    </row>
    <row r="120" ht="12.75">
      <c r="G120" s="368"/>
    </row>
    <row r="121" ht="12.75">
      <c r="G121" s="368"/>
    </row>
    <row r="122" ht="12.75">
      <c r="G122" s="368"/>
    </row>
    <row r="123" ht="12.75">
      <c r="G123" s="368"/>
    </row>
    <row r="124" ht="12.75">
      <c r="G124" s="368"/>
    </row>
    <row r="125" ht="12.75">
      <c r="G125" s="368"/>
    </row>
    <row r="126" ht="12.75">
      <c r="G126" s="368"/>
    </row>
    <row r="127" ht="12.75">
      <c r="G127" s="368"/>
    </row>
    <row r="128" ht="12.75">
      <c r="G128" s="368"/>
    </row>
    <row r="129" ht="12.75">
      <c r="G129" s="368"/>
    </row>
    <row r="130" ht="12.75">
      <c r="G130" s="368"/>
    </row>
    <row r="131" ht="12.75">
      <c r="G131" s="368"/>
    </row>
    <row r="132" ht="12.75">
      <c r="G132" s="368"/>
    </row>
    <row r="133" ht="12.75">
      <c r="G133" s="368"/>
    </row>
    <row r="134" ht="12.75">
      <c r="G134" s="368"/>
    </row>
    <row r="135" ht="12.75">
      <c r="G135" s="368"/>
    </row>
    <row r="136" ht="12.75">
      <c r="G136" s="368"/>
    </row>
    <row r="137" ht="12.75">
      <c r="G137" s="368"/>
    </row>
    <row r="138" ht="12.75">
      <c r="G138" s="368"/>
    </row>
    <row r="139" ht="12.75">
      <c r="G139" s="368"/>
    </row>
    <row r="140" ht="12.75">
      <c r="G140" s="368"/>
    </row>
    <row r="141" ht="12.75">
      <c r="G141" s="368"/>
    </row>
    <row r="142" ht="12.75">
      <c r="G142" s="368"/>
    </row>
    <row r="143" ht="12.75">
      <c r="G143" s="368"/>
    </row>
    <row r="144" ht="12.75">
      <c r="G144" s="368"/>
    </row>
    <row r="145" ht="12.75">
      <c r="G145" s="368"/>
    </row>
    <row r="146" ht="12.75">
      <c r="G146" s="368"/>
    </row>
    <row r="147" ht="12.75">
      <c r="G147" s="368"/>
    </row>
    <row r="148" ht="12.75">
      <c r="G148" s="368"/>
    </row>
    <row r="149" ht="12.75">
      <c r="G149" s="368"/>
    </row>
    <row r="150" ht="12.75">
      <c r="G150" s="368"/>
    </row>
    <row r="151" ht="12.75">
      <c r="G151" s="368"/>
    </row>
    <row r="152" ht="12.75">
      <c r="G152" s="368"/>
    </row>
    <row r="153" ht="12.75">
      <c r="G153" s="368"/>
    </row>
    <row r="154" ht="12.75">
      <c r="G154" s="368"/>
    </row>
    <row r="155" ht="12.75">
      <c r="G155" s="368"/>
    </row>
    <row r="156" ht="12.75">
      <c r="G156" s="368"/>
    </row>
    <row r="157" ht="12.75">
      <c r="G157" s="368"/>
    </row>
    <row r="158" ht="12.75">
      <c r="G158" s="368"/>
    </row>
    <row r="159" ht="12.75">
      <c r="G159" s="368"/>
    </row>
    <row r="160" ht="12.75">
      <c r="G160" s="368"/>
    </row>
    <row r="161" ht="12.75">
      <c r="G161" s="368"/>
    </row>
    <row r="162" ht="12.75">
      <c r="G162" s="368"/>
    </row>
    <row r="163" ht="12.75">
      <c r="G163" s="368"/>
    </row>
    <row r="164" ht="12.75">
      <c r="G164" s="368"/>
    </row>
    <row r="165" ht="12.75">
      <c r="G165" s="368"/>
    </row>
    <row r="166" ht="12.75">
      <c r="G166" s="368"/>
    </row>
    <row r="167" ht="12.75">
      <c r="G167" s="368"/>
    </row>
    <row r="168" ht="12.75">
      <c r="G168" s="368"/>
    </row>
    <row r="169" ht="12.75">
      <c r="G169" s="368"/>
    </row>
    <row r="170" ht="12.75">
      <c r="G170" s="368"/>
    </row>
    <row r="171" ht="12.75">
      <c r="G171" s="368"/>
    </row>
    <row r="172" ht="12.75">
      <c r="G172" s="368"/>
    </row>
    <row r="173" ht="12.75">
      <c r="G173" s="368"/>
    </row>
    <row r="174" ht="12.75">
      <c r="G174" s="368"/>
    </row>
    <row r="175" ht="12.75">
      <c r="G175" s="368"/>
    </row>
    <row r="176" ht="12.75">
      <c r="G176" s="368"/>
    </row>
    <row r="177" ht="12.75">
      <c r="G177" s="368"/>
    </row>
    <row r="178" ht="12.75">
      <c r="G178" s="368"/>
    </row>
    <row r="179" ht="12.75">
      <c r="G179" s="368"/>
    </row>
    <row r="180" ht="12.75">
      <c r="G180" s="368"/>
    </row>
    <row r="181" ht="12.75">
      <c r="G181" s="368"/>
    </row>
    <row r="182" ht="12.75">
      <c r="G182" s="368"/>
    </row>
    <row r="183" ht="12.75">
      <c r="G183" s="368"/>
    </row>
    <row r="184" ht="12.75">
      <c r="G184" s="368"/>
    </row>
    <row r="185" ht="12.75">
      <c r="G185" s="368"/>
    </row>
    <row r="186" ht="12.75">
      <c r="G186" s="368"/>
    </row>
    <row r="187" ht="12.75">
      <c r="G187" s="368"/>
    </row>
    <row r="188" ht="12.75">
      <c r="G188" s="368"/>
    </row>
    <row r="189" ht="12.75">
      <c r="G189" s="368"/>
    </row>
    <row r="190" ht="12.75">
      <c r="G190" s="368"/>
    </row>
    <row r="191" ht="12.75">
      <c r="G191" s="368"/>
    </row>
    <row r="192" ht="12.75">
      <c r="G192" s="368"/>
    </row>
    <row r="193" ht="12.75">
      <c r="G193" s="368"/>
    </row>
    <row r="194" ht="12.75">
      <c r="G194" s="368"/>
    </row>
    <row r="195" ht="12.75">
      <c r="G195" s="368"/>
    </row>
    <row r="196" ht="12.75">
      <c r="G196" s="368"/>
    </row>
    <row r="197" ht="12.75">
      <c r="G197" s="368"/>
    </row>
    <row r="198" ht="12.75">
      <c r="G198" s="368"/>
    </row>
    <row r="199" ht="12.75">
      <c r="G199" s="368"/>
    </row>
    <row r="200" ht="12.75">
      <c r="G200" s="368"/>
    </row>
    <row r="201" ht="12.75">
      <c r="G201" s="368"/>
    </row>
    <row r="202" ht="12.75">
      <c r="G202" s="368"/>
    </row>
    <row r="203" ht="12.75">
      <c r="G203" s="368"/>
    </row>
    <row r="204" ht="12.75">
      <c r="G204" s="368"/>
    </row>
    <row r="205" ht="12.75">
      <c r="G205" s="368"/>
    </row>
    <row r="206" ht="12.75">
      <c r="G206" s="368"/>
    </row>
    <row r="207" ht="12.75">
      <c r="G207" s="368"/>
    </row>
    <row r="208" ht="12.75">
      <c r="G208" s="368"/>
    </row>
    <row r="209" ht="12.75">
      <c r="G209" s="368"/>
    </row>
    <row r="210" ht="12.75">
      <c r="G210" s="368"/>
    </row>
    <row r="211" ht="12.75">
      <c r="G211" s="368"/>
    </row>
    <row r="212" ht="12.75">
      <c r="G212" s="368"/>
    </row>
    <row r="213" ht="12.75">
      <c r="G213" s="368"/>
    </row>
    <row r="214" ht="12.75">
      <c r="G214" s="368"/>
    </row>
    <row r="215" ht="12.75">
      <c r="G215" s="368"/>
    </row>
    <row r="216" ht="12.75">
      <c r="G216" s="368"/>
    </row>
    <row r="217" ht="12.75">
      <c r="G217" s="368"/>
    </row>
    <row r="218" ht="12.75">
      <c r="G218" s="368"/>
    </row>
    <row r="219" ht="12.75">
      <c r="G219" s="368"/>
    </row>
    <row r="220" ht="12.75">
      <c r="G220" s="368"/>
    </row>
    <row r="221" ht="12.75">
      <c r="G221" s="368"/>
    </row>
    <row r="222" ht="12.75">
      <c r="G222" s="368"/>
    </row>
    <row r="223" ht="12.75">
      <c r="G223" s="368"/>
    </row>
    <row r="224" ht="12.75">
      <c r="G224" s="368"/>
    </row>
    <row r="225" ht="12.75">
      <c r="G225" s="368"/>
    </row>
    <row r="226" ht="12.75">
      <c r="G226" s="368"/>
    </row>
    <row r="227" ht="12.75">
      <c r="G227" s="368"/>
    </row>
    <row r="228" ht="12.75">
      <c r="G228" s="368"/>
    </row>
    <row r="229" ht="12.75">
      <c r="G229" s="368"/>
    </row>
    <row r="230" ht="12.75">
      <c r="G230" s="368"/>
    </row>
    <row r="231" ht="12.75">
      <c r="G231" s="368"/>
    </row>
    <row r="232" ht="12.75">
      <c r="G232" s="368"/>
    </row>
    <row r="233" ht="12.75">
      <c r="G233" s="368"/>
    </row>
    <row r="234" ht="12.75">
      <c r="G234" s="368"/>
    </row>
    <row r="235" ht="12.75">
      <c r="G235" s="368"/>
    </row>
    <row r="236" ht="12.75">
      <c r="G236" s="368"/>
    </row>
    <row r="237" ht="12.75">
      <c r="G237" s="368"/>
    </row>
    <row r="238" ht="12.75">
      <c r="G238" s="368"/>
    </row>
    <row r="239" ht="12.75">
      <c r="G239" s="368"/>
    </row>
    <row r="240" ht="12.75">
      <c r="G240" s="368"/>
    </row>
    <row r="241" ht="12.75">
      <c r="G241" s="368"/>
    </row>
    <row r="242" ht="12.75">
      <c r="G242" s="368"/>
    </row>
    <row r="243" ht="12.75">
      <c r="G243" s="368"/>
    </row>
    <row r="244" ht="12.75">
      <c r="G244" s="368"/>
    </row>
    <row r="245" ht="12.75">
      <c r="G245" s="368"/>
    </row>
    <row r="246" ht="12.75">
      <c r="G246" s="368"/>
    </row>
    <row r="247" ht="12.75">
      <c r="G247" s="368"/>
    </row>
    <row r="248" ht="12.75">
      <c r="G248" s="368"/>
    </row>
    <row r="249" ht="12.75">
      <c r="G249" s="368"/>
    </row>
    <row r="250" ht="12.75">
      <c r="G250" s="368"/>
    </row>
    <row r="251" ht="12.75">
      <c r="G251" s="368"/>
    </row>
    <row r="252" ht="12.75">
      <c r="G252" s="368"/>
    </row>
    <row r="253" ht="12.75">
      <c r="G253" s="368"/>
    </row>
    <row r="254" ht="12.75">
      <c r="G254" s="368"/>
    </row>
    <row r="255" ht="12.75">
      <c r="G255" s="368"/>
    </row>
    <row r="256" ht="12.75">
      <c r="G256" s="368"/>
    </row>
    <row r="257" ht="12.75">
      <c r="G257" s="368"/>
    </row>
    <row r="258" ht="12.75">
      <c r="G258" s="368"/>
    </row>
    <row r="259" ht="12.75">
      <c r="G259" s="368"/>
    </row>
    <row r="260" ht="12.75">
      <c r="G260" s="368"/>
    </row>
    <row r="261" ht="12.75">
      <c r="G261" s="368"/>
    </row>
    <row r="262" ht="12.75">
      <c r="G262" s="368"/>
    </row>
    <row r="263" ht="12.75">
      <c r="G263" s="368"/>
    </row>
    <row r="264" ht="12.75">
      <c r="G264" s="368"/>
    </row>
    <row r="265" ht="12.75">
      <c r="G265" s="368"/>
    </row>
    <row r="266" ht="12.75">
      <c r="G266" s="368"/>
    </row>
    <row r="267" ht="12.75">
      <c r="G267" s="368"/>
    </row>
    <row r="268" ht="12.75">
      <c r="G268" s="368"/>
    </row>
    <row r="269" ht="12.75">
      <c r="G269" s="368"/>
    </row>
    <row r="270" ht="12.75">
      <c r="G270" s="368"/>
    </row>
    <row r="271" ht="12.75">
      <c r="G271" s="368"/>
    </row>
    <row r="272" ht="12.75">
      <c r="G272" s="368"/>
    </row>
    <row r="273" ht="12.75">
      <c r="G273" s="368"/>
    </row>
    <row r="274" ht="12.75">
      <c r="G274" s="368"/>
    </row>
    <row r="275" ht="12.75">
      <c r="G275" s="368"/>
    </row>
    <row r="276" ht="12.75">
      <c r="G276" s="368"/>
    </row>
    <row r="277" ht="12.75">
      <c r="G277" s="368"/>
    </row>
    <row r="278" ht="12.75">
      <c r="G278" s="368"/>
    </row>
    <row r="279" ht="12.75">
      <c r="G279" s="368"/>
    </row>
    <row r="280" ht="12.75">
      <c r="G280" s="368"/>
    </row>
    <row r="281" ht="12.75">
      <c r="G281" s="368"/>
    </row>
    <row r="282" ht="12.75">
      <c r="G282" s="368"/>
    </row>
    <row r="283" ht="12.75">
      <c r="G283" s="368"/>
    </row>
    <row r="284" ht="12.75">
      <c r="G284" s="368"/>
    </row>
    <row r="285" ht="12.75">
      <c r="G285" s="368"/>
    </row>
    <row r="286" ht="12.75">
      <c r="G286" s="368"/>
    </row>
    <row r="287" ht="12.75">
      <c r="G287" s="368"/>
    </row>
    <row r="288" ht="12.75">
      <c r="G288" s="368"/>
    </row>
    <row r="289" ht="12.75">
      <c r="G289" s="368"/>
    </row>
    <row r="290" ht="12.75">
      <c r="G290" s="368"/>
    </row>
    <row r="291" ht="12.75">
      <c r="G291" s="368"/>
    </row>
    <row r="292" ht="12.75">
      <c r="G292" s="368"/>
    </row>
    <row r="293" ht="12.75">
      <c r="G293" s="368"/>
    </row>
    <row r="294" ht="12.75">
      <c r="G294" s="368"/>
    </row>
    <row r="295" ht="12.75">
      <c r="G295" s="368"/>
    </row>
    <row r="296" ht="12.75">
      <c r="G296" s="368"/>
    </row>
    <row r="297" ht="12.75">
      <c r="G297" s="368"/>
    </row>
    <row r="298" ht="12.75">
      <c r="G298" s="368"/>
    </row>
    <row r="299" ht="12.75">
      <c r="G299" s="368"/>
    </row>
    <row r="300" ht="12.75">
      <c r="G300" s="368"/>
    </row>
    <row r="301" ht="12.75">
      <c r="G301" s="368"/>
    </row>
    <row r="302" ht="12.75">
      <c r="G302" s="368"/>
    </row>
    <row r="303" ht="12.75">
      <c r="G303" s="368"/>
    </row>
    <row r="304" ht="12.75">
      <c r="G304" s="368"/>
    </row>
    <row r="305" ht="12.75">
      <c r="G305" s="368"/>
    </row>
    <row r="306" ht="12.75">
      <c r="G306" s="368"/>
    </row>
    <row r="307" ht="12.75">
      <c r="G307" s="368"/>
    </row>
    <row r="308" ht="12.75">
      <c r="G308" s="368"/>
    </row>
    <row r="309" ht="12.75">
      <c r="G309" s="368"/>
    </row>
    <row r="310" ht="12.75">
      <c r="G310" s="368"/>
    </row>
    <row r="311" ht="12.75">
      <c r="G311" s="368"/>
    </row>
    <row r="312" ht="12.75">
      <c r="G312" s="368"/>
    </row>
    <row r="313" ht="12.75">
      <c r="G313" s="368"/>
    </row>
    <row r="314" ht="12.75">
      <c r="G314" s="368"/>
    </row>
    <row r="315" ht="12.75">
      <c r="G315" s="368"/>
    </row>
    <row r="316" ht="12.75">
      <c r="G316" s="368"/>
    </row>
    <row r="317" ht="12.75">
      <c r="G317" s="368"/>
    </row>
    <row r="318" ht="12.75">
      <c r="G318" s="368"/>
    </row>
    <row r="319" ht="12.75">
      <c r="G319" s="368"/>
    </row>
    <row r="320" ht="12.75">
      <c r="G320" s="368"/>
    </row>
    <row r="321" ht="12.75">
      <c r="G321" s="368"/>
    </row>
    <row r="322" ht="12.75">
      <c r="G322" s="368"/>
    </row>
    <row r="323" ht="12.75">
      <c r="G323" s="368"/>
    </row>
    <row r="324" ht="12.75">
      <c r="G324" s="368"/>
    </row>
    <row r="325" ht="12.75">
      <c r="G325" s="368"/>
    </row>
    <row r="326" ht="12.75">
      <c r="G326" s="368"/>
    </row>
    <row r="327" ht="12.75">
      <c r="G327" s="368"/>
    </row>
    <row r="328" ht="12.75">
      <c r="G328" s="368"/>
    </row>
    <row r="329" ht="12.75">
      <c r="G329" s="368"/>
    </row>
    <row r="330" ht="12.75">
      <c r="G330" s="368"/>
    </row>
    <row r="331" ht="12.75">
      <c r="G331" s="368"/>
    </row>
    <row r="332" ht="12.75">
      <c r="G332" s="368"/>
    </row>
    <row r="333" ht="12.75">
      <c r="G333" s="368"/>
    </row>
    <row r="334" ht="12.75">
      <c r="G334" s="368"/>
    </row>
    <row r="335" ht="12.75">
      <c r="G335" s="368"/>
    </row>
    <row r="336" ht="12.75">
      <c r="G336" s="368"/>
    </row>
    <row r="337" ht="12.75">
      <c r="G337" s="368"/>
    </row>
    <row r="338" ht="12.75">
      <c r="G338" s="368"/>
    </row>
    <row r="339" ht="12.75">
      <c r="G339" s="368"/>
    </row>
    <row r="340" ht="12.75">
      <c r="G340" s="368"/>
    </row>
    <row r="341" ht="12.75">
      <c r="G341" s="368"/>
    </row>
    <row r="342" ht="12.75">
      <c r="G342" s="368"/>
    </row>
    <row r="343" ht="12.75">
      <c r="G343" s="368"/>
    </row>
    <row r="344" ht="12.75">
      <c r="G344" s="368"/>
    </row>
    <row r="345" ht="12.75">
      <c r="G345" s="368"/>
    </row>
    <row r="346" ht="12.75">
      <c r="G346" s="368"/>
    </row>
    <row r="347" ht="12.75">
      <c r="G347" s="368"/>
    </row>
    <row r="348" ht="12.75">
      <c r="G348" s="368"/>
    </row>
    <row r="349" ht="12.75">
      <c r="G349" s="368"/>
    </row>
    <row r="350" ht="12.75">
      <c r="G350" s="368"/>
    </row>
    <row r="351" ht="12.75">
      <c r="G351" s="368"/>
    </row>
    <row r="352" ht="12.75">
      <c r="G352" s="368"/>
    </row>
    <row r="353" ht="12.75">
      <c r="G353" s="368"/>
    </row>
    <row r="354" ht="12.75">
      <c r="G354" s="368"/>
    </row>
    <row r="355" ht="12.75">
      <c r="G355" s="368"/>
    </row>
    <row r="356" ht="12.75">
      <c r="G356" s="368"/>
    </row>
    <row r="357" ht="12.75">
      <c r="G357" s="368"/>
    </row>
    <row r="358" ht="12.75">
      <c r="G358" s="368"/>
    </row>
    <row r="359" ht="12.75">
      <c r="G359" s="368"/>
    </row>
    <row r="360" ht="12.75">
      <c r="G360" s="368"/>
    </row>
    <row r="361" ht="12.75">
      <c r="G361" s="368"/>
    </row>
    <row r="362" ht="12.75">
      <c r="G362" s="368"/>
    </row>
    <row r="363" ht="12.75">
      <c r="G363" s="368"/>
    </row>
    <row r="364" ht="12.75">
      <c r="G364" s="368"/>
    </row>
    <row r="365" ht="12.75">
      <c r="G365" s="368"/>
    </row>
    <row r="366" ht="12.75">
      <c r="G366" s="368"/>
    </row>
    <row r="367" ht="12.75">
      <c r="G367" s="368"/>
    </row>
    <row r="368" ht="12.75">
      <c r="G368" s="368"/>
    </row>
    <row r="369" ht="12.75">
      <c r="G369" s="368"/>
    </row>
    <row r="370" ht="12.75">
      <c r="G370" s="368"/>
    </row>
    <row r="371" ht="12.75">
      <c r="G371" s="368"/>
    </row>
    <row r="372" ht="12.75">
      <c r="G372" s="368"/>
    </row>
    <row r="373" ht="12.75">
      <c r="G373" s="368"/>
    </row>
    <row r="374" ht="13.5" thickBot="1">
      <c r="G374" s="367"/>
    </row>
  </sheetData>
  <sheetProtection selectLockedCells="1" selectUnlockedCells="1"/>
  <mergeCells count="37">
    <mergeCell ref="C11:C12"/>
    <mergeCell ref="C100:C101"/>
    <mergeCell ref="A112:E112"/>
    <mergeCell ref="B102:B103"/>
    <mergeCell ref="C102:C103"/>
    <mergeCell ref="A60:A61"/>
    <mergeCell ref="C60:C61"/>
    <mergeCell ref="E100:E101"/>
    <mergeCell ref="D105:D106"/>
    <mergeCell ref="B100:B101"/>
    <mergeCell ref="A1:E1"/>
    <mergeCell ref="A2:E2"/>
    <mergeCell ref="A3:E3"/>
    <mergeCell ref="A5:E5"/>
    <mergeCell ref="A6:E6"/>
    <mergeCell ref="B105:B106"/>
    <mergeCell ref="D60:D61"/>
    <mergeCell ref="A11:A12"/>
    <mergeCell ref="A7:E7"/>
    <mergeCell ref="A8:E8"/>
    <mergeCell ref="A9:E9"/>
    <mergeCell ref="A10:E10"/>
    <mergeCell ref="A116:E116"/>
    <mergeCell ref="A115:E115"/>
    <mergeCell ref="E102:E103"/>
    <mergeCell ref="A108:E108"/>
    <mergeCell ref="A109:E109"/>
    <mergeCell ref="A110:E110"/>
    <mergeCell ref="A111:E111"/>
    <mergeCell ref="D100:D101"/>
    <mergeCell ref="C105:C106"/>
    <mergeCell ref="G100:G101"/>
    <mergeCell ref="F105:F106"/>
    <mergeCell ref="G102:G103"/>
    <mergeCell ref="G105:G106"/>
    <mergeCell ref="F100:F101"/>
    <mergeCell ref="F102:F103"/>
  </mergeCells>
  <printOptions horizontalCentered="1"/>
  <pageMargins left="0.25" right="0.25" top="0.75" bottom="0.75" header="0.3" footer="0.3"/>
  <pageSetup fitToHeight="0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5"/>
  <sheetViews>
    <sheetView zoomScale="85" zoomScaleNormal="85" zoomScalePageLayoutView="0" workbookViewId="0" topLeftCell="A10">
      <selection activeCell="N101" sqref="N101"/>
    </sheetView>
  </sheetViews>
  <sheetFormatPr defaultColWidth="9.140625" defaultRowHeight="12.75"/>
  <cols>
    <col min="1" max="1" width="34.8515625" style="0" customWidth="1"/>
    <col min="3" max="3" width="6.421875" style="0" customWidth="1"/>
    <col min="4" max="4" width="12.57421875" style="0" customWidth="1"/>
    <col min="5" max="5" width="12.140625" style="0" customWidth="1"/>
    <col min="6" max="6" width="17.8515625" style="0" customWidth="1"/>
    <col min="7" max="8" width="16.28125" style="0" customWidth="1"/>
    <col min="9" max="9" width="16.8515625" style="0" bestFit="1" customWidth="1"/>
    <col min="15" max="15" width="17.28125" style="0" customWidth="1"/>
  </cols>
  <sheetData>
    <row r="1" spans="1:8" ht="14.25">
      <c r="A1" s="687" t="s">
        <v>169</v>
      </c>
      <c r="B1" s="687"/>
      <c r="C1" s="687"/>
      <c r="D1" s="687"/>
      <c r="E1" s="687"/>
      <c r="F1" s="687"/>
      <c r="G1" s="687"/>
      <c r="H1" s="687"/>
    </row>
    <row r="2" spans="1:8" ht="14.25">
      <c r="A2" s="688" t="s">
        <v>2</v>
      </c>
      <c r="B2" s="688"/>
      <c r="C2" s="688"/>
      <c r="D2" s="688"/>
      <c r="E2" s="688"/>
      <c r="F2" s="688"/>
      <c r="G2" s="688"/>
      <c r="H2" s="688"/>
    </row>
    <row r="3" spans="1:8" ht="12.75">
      <c r="A3" s="742" t="s">
        <v>131</v>
      </c>
      <c r="B3" s="742"/>
      <c r="C3" s="742"/>
      <c r="D3" s="742"/>
      <c r="E3" s="742"/>
      <c r="F3" s="742"/>
      <c r="G3" s="742"/>
      <c r="H3" s="742"/>
    </row>
    <row r="4" spans="1:5" ht="12.75">
      <c r="A4" s="284"/>
      <c r="B4" s="284"/>
      <c r="C4" s="284"/>
      <c r="D4" s="284"/>
      <c r="E4" s="284"/>
    </row>
    <row r="5" spans="1:8" ht="12.75">
      <c r="A5" s="759" t="s">
        <v>132</v>
      </c>
      <c r="B5" s="759"/>
      <c r="C5" s="759"/>
      <c r="D5" s="759"/>
      <c r="E5" s="759"/>
      <c r="F5" s="759"/>
      <c r="G5" s="759"/>
      <c r="H5" s="759"/>
    </row>
    <row r="6" spans="1:8" ht="12.75">
      <c r="A6" s="759" t="s">
        <v>5</v>
      </c>
      <c r="B6" s="759"/>
      <c r="C6" s="759"/>
      <c r="D6" s="759"/>
      <c r="E6" s="759"/>
      <c r="F6" s="759"/>
      <c r="G6" s="759"/>
      <c r="H6" s="759"/>
    </row>
    <row r="7" spans="1:8" ht="12.75">
      <c r="A7" s="759" t="s">
        <v>6</v>
      </c>
      <c r="B7" s="759"/>
      <c r="C7" s="759"/>
      <c r="D7" s="759"/>
      <c r="E7" s="759"/>
      <c r="F7" s="759"/>
      <c r="G7" s="759"/>
      <c r="H7" s="759"/>
    </row>
    <row r="8" spans="1:8" ht="12.75">
      <c r="A8" s="759" t="s">
        <v>7</v>
      </c>
      <c r="B8" s="759"/>
      <c r="C8" s="759"/>
      <c r="D8" s="759"/>
      <c r="E8" s="759"/>
      <c r="F8" s="759"/>
      <c r="G8" s="759"/>
      <c r="H8" s="759"/>
    </row>
    <row r="9" spans="1:8" ht="12.75">
      <c r="A9" s="774" t="s">
        <v>176</v>
      </c>
      <c r="B9" s="774"/>
      <c r="C9" s="774"/>
      <c r="D9" s="774"/>
      <c r="E9" s="774"/>
      <c r="F9" s="774"/>
      <c r="G9" s="774"/>
      <c r="H9" s="774"/>
    </row>
    <row r="10" spans="1:5" ht="19.5" customHeight="1" thickBot="1">
      <c r="A10" s="691"/>
      <c r="B10" s="691"/>
      <c r="C10" s="691"/>
      <c r="D10" s="691"/>
      <c r="E10" s="691"/>
    </row>
    <row r="11" spans="1:8" ht="19.5" customHeight="1" thickBot="1">
      <c r="A11" s="760" t="s">
        <v>8</v>
      </c>
      <c r="B11" s="457" t="s">
        <v>9</v>
      </c>
      <c r="C11" s="762" t="s">
        <v>10</v>
      </c>
      <c r="D11" s="764" t="s">
        <v>155</v>
      </c>
      <c r="E11" s="751" t="s">
        <v>175</v>
      </c>
      <c r="F11" s="751" t="s">
        <v>173</v>
      </c>
      <c r="G11" s="753" t="s">
        <v>171</v>
      </c>
      <c r="H11" s="753" t="s">
        <v>172</v>
      </c>
    </row>
    <row r="12" spans="1:8" ht="19.5" customHeight="1" thickBot="1" thickTop="1">
      <c r="A12" s="761"/>
      <c r="B12" s="381" t="s">
        <v>20</v>
      </c>
      <c r="C12" s="763"/>
      <c r="D12" s="765"/>
      <c r="E12" s="752"/>
      <c r="F12" s="752">
        <v>2021</v>
      </c>
      <c r="G12" s="754"/>
      <c r="H12" s="754">
        <v>2021</v>
      </c>
    </row>
    <row r="13" spans="1:8" ht="19.5" customHeight="1" thickBot="1">
      <c r="A13" s="419" t="s">
        <v>28</v>
      </c>
      <c r="B13" s="301"/>
      <c r="C13" s="173"/>
      <c r="D13" s="373" t="s">
        <v>29</v>
      </c>
      <c r="E13" s="373" t="s">
        <v>29</v>
      </c>
      <c r="F13" s="373" t="s">
        <v>29</v>
      </c>
      <c r="G13" s="373" t="s">
        <v>29</v>
      </c>
      <c r="H13" s="456" t="s">
        <v>29</v>
      </c>
    </row>
    <row r="14" spans="1:8" ht="19.5" customHeight="1" thickBot="1">
      <c r="A14" s="408" t="s">
        <v>134</v>
      </c>
      <c r="B14" s="409"/>
      <c r="C14" s="409">
        <v>1</v>
      </c>
      <c r="D14" s="378">
        <f>SUM(D15:D18)</f>
        <v>3066.3584100000003</v>
      </c>
      <c r="E14" s="379">
        <f>E15+E16+E17+E18</f>
        <v>3120</v>
      </c>
      <c r="F14" s="391">
        <f>SUM(F15:F18)</f>
        <v>1198160.76</v>
      </c>
      <c r="G14" s="392">
        <f>SUM(G15:G18)</f>
        <v>1924264.5799999998</v>
      </c>
      <c r="H14" s="393">
        <f>SUM(H15:H18)</f>
        <v>4197124.93</v>
      </c>
    </row>
    <row r="15" spans="1:8" ht="19.5" customHeight="1" thickBot="1">
      <c r="A15" s="289" t="s">
        <v>34</v>
      </c>
      <c r="B15" s="35">
        <v>501</v>
      </c>
      <c r="C15" s="35">
        <v>2</v>
      </c>
      <c r="D15" s="451">
        <v>2414.4248700000003</v>
      </c>
      <c r="E15" s="452">
        <v>2400</v>
      </c>
      <c r="F15" s="453">
        <v>508819.91</v>
      </c>
      <c r="G15" s="454">
        <v>1208923.13</v>
      </c>
      <c r="H15" s="455">
        <v>3443265.25</v>
      </c>
    </row>
    <row r="16" spans="1:8" ht="19.5" customHeight="1" thickBot="1">
      <c r="A16" s="290" t="s">
        <v>35</v>
      </c>
      <c r="B16" s="50">
        <v>502</v>
      </c>
      <c r="C16" s="50">
        <v>3</v>
      </c>
      <c r="D16" s="383">
        <v>651.93354</v>
      </c>
      <c r="E16" s="382">
        <v>720</v>
      </c>
      <c r="F16" s="394">
        <v>689340.85</v>
      </c>
      <c r="G16" s="395">
        <v>715341.45</v>
      </c>
      <c r="H16" s="396">
        <v>753859.68</v>
      </c>
    </row>
    <row r="17" spans="1:8" ht="19.5" customHeight="1" thickBot="1">
      <c r="A17" s="289" t="s">
        <v>36</v>
      </c>
      <c r="B17" s="35">
        <v>503</v>
      </c>
      <c r="C17" s="35">
        <v>4</v>
      </c>
      <c r="D17" s="384">
        <v>0</v>
      </c>
      <c r="E17" s="382">
        <v>0</v>
      </c>
      <c r="F17" s="394">
        <v>0</v>
      </c>
      <c r="G17" s="395">
        <v>0</v>
      </c>
      <c r="H17" s="396">
        <v>0</v>
      </c>
    </row>
    <row r="18" spans="1:8" ht="19.5" customHeight="1" thickBot="1">
      <c r="A18" s="172" t="s">
        <v>37</v>
      </c>
      <c r="B18" s="102">
        <v>504</v>
      </c>
      <c r="C18" s="291">
        <v>5</v>
      </c>
      <c r="D18" s="446">
        <v>0</v>
      </c>
      <c r="E18" s="447">
        <v>0</v>
      </c>
      <c r="F18" s="448">
        <v>0</v>
      </c>
      <c r="G18" s="449">
        <v>0</v>
      </c>
      <c r="H18" s="450">
        <v>0</v>
      </c>
    </row>
    <row r="19" spans="1:8" ht="19.5" customHeight="1" thickBot="1">
      <c r="A19" s="408" t="s">
        <v>38</v>
      </c>
      <c r="B19" s="441"/>
      <c r="C19" s="441">
        <v>6</v>
      </c>
      <c r="D19" s="329">
        <f>SUM(D20:D23)</f>
        <v>2467.66394</v>
      </c>
      <c r="E19" s="313">
        <f>SUM(E20:E23)</f>
        <v>2100</v>
      </c>
      <c r="F19" s="397">
        <f>SUM(F20:F23)</f>
        <v>1181713.4100000001</v>
      </c>
      <c r="G19" s="392">
        <f>SUM(G20:G23)</f>
        <v>1669629.33</v>
      </c>
      <c r="H19" s="393">
        <f>SUM(H20:H23)</f>
        <v>4610244.11</v>
      </c>
    </row>
    <row r="20" spans="1:8" ht="19.5" customHeight="1" thickBot="1">
      <c r="A20" s="289" t="s">
        <v>39</v>
      </c>
      <c r="B20" s="35">
        <v>511</v>
      </c>
      <c r="C20" s="35">
        <v>7</v>
      </c>
      <c r="D20" s="444">
        <v>256.87147</v>
      </c>
      <c r="E20" s="389">
        <v>200</v>
      </c>
      <c r="F20" s="404">
        <v>114282.11</v>
      </c>
      <c r="G20" s="432">
        <v>143960</v>
      </c>
      <c r="H20" s="433">
        <v>238162.63</v>
      </c>
    </row>
    <row r="21" spans="1:8" ht="19.5" customHeight="1" thickBot="1">
      <c r="A21" s="289" t="s">
        <v>40</v>
      </c>
      <c r="B21" s="35">
        <v>512</v>
      </c>
      <c r="C21" s="35">
        <v>8</v>
      </c>
      <c r="D21" s="374">
        <v>85.334</v>
      </c>
      <c r="E21" s="386">
        <v>50</v>
      </c>
      <c r="F21" s="398">
        <v>8717</v>
      </c>
      <c r="G21" s="399">
        <v>72699</v>
      </c>
      <c r="H21" s="400">
        <v>148015.95</v>
      </c>
    </row>
    <row r="22" spans="1:8" ht="19.5" customHeight="1" thickBot="1">
      <c r="A22" s="289" t="s">
        <v>41</v>
      </c>
      <c r="B22" s="35">
        <v>513</v>
      </c>
      <c r="C22" s="35">
        <v>9</v>
      </c>
      <c r="D22" s="387">
        <v>155.73176999999998</v>
      </c>
      <c r="E22" s="386">
        <v>100</v>
      </c>
      <c r="F22" s="398">
        <v>38143.01</v>
      </c>
      <c r="G22" s="399">
        <v>40245.31</v>
      </c>
      <c r="H22" s="400">
        <v>327214.6</v>
      </c>
    </row>
    <row r="23" spans="1:8" ht="19.5" customHeight="1" thickBot="1">
      <c r="A23" s="292" t="s">
        <v>42</v>
      </c>
      <c r="B23" s="102">
        <v>518</v>
      </c>
      <c r="C23" s="102">
        <v>10</v>
      </c>
      <c r="D23" s="374">
        <v>1969.7267</v>
      </c>
      <c r="E23" s="424">
        <v>1750</v>
      </c>
      <c r="F23" s="430">
        <v>1020571.29</v>
      </c>
      <c r="G23" s="431">
        <v>1412725.02</v>
      </c>
      <c r="H23" s="414">
        <v>3896850.93</v>
      </c>
    </row>
    <row r="24" spans="1:8" ht="19.5" customHeight="1" thickBot="1">
      <c r="A24" s="408" t="s">
        <v>43</v>
      </c>
      <c r="B24" s="441"/>
      <c r="C24" s="441">
        <v>11</v>
      </c>
      <c r="D24" s="329">
        <f>SUM(D25:D30)</f>
        <v>29022.942610000002</v>
      </c>
      <c r="E24" s="313">
        <f>SUM(E25:E30)</f>
        <v>25892.76</v>
      </c>
      <c r="F24" s="397">
        <f>SUM(F25:F30)</f>
        <v>20494391.07</v>
      </c>
      <c r="G24" s="401">
        <f>SUM(G25:G30)</f>
        <v>26503873.09</v>
      </c>
      <c r="H24" s="402">
        <f>SUM(H25:H30)</f>
        <v>37301118.07</v>
      </c>
    </row>
    <row r="25" spans="1:8" ht="19.5" customHeight="1" thickBot="1">
      <c r="A25" s="293" t="s">
        <v>44</v>
      </c>
      <c r="B25" s="50">
        <v>521</v>
      </c>
      <c r="C25" s="50">
        <v>12</v>
      </c>
      <c r="D25" s="390">
        <v>21459.70328</v>
      </c>
      <c r="E25" s="389">
        <v>19050</v>
      </c>
      <c r="F25" s="404">
        <v>15050037.23</v>
      </c>
      <c r="G25" s="432">
        <v>19564812.3</v>
      </c>
      <c r="H25" s="433">
        <v>27609901.67</v>
      </c>
    </row>
    <row r="26" spans="1:8" ht="19.5" customHeight="1" thickBot="1">
      <c r="A26" s="293" t="s">
        <v>46</v>
      </c>
      <c r="B26" s="50">
        <v>524</v>
      </c>
      <c r="C26" s="50">
        <v>13</v>
      </c>
      <c r="D26" s="387">
        <v>7035.64324</v>
      </c>
      <c r="E26" s="386">
        <f>E25*0.34</f>
        <v>6477.000000000001</v>
      </c>
      <c r="F26" s="398">
        <v>5058752.04</v>
      </c>
      <c r="G26" s="399">
        <v>6491449.82</v>
      </c>
      <c r="H26" s="400">
        <v>9132636.3</v>
      </c>
    </row>
    <row r="27" spans="1:8" ht="19.5" customHeight="1" thickBot="1">
      <c r="A27" s="293" t="s">
        <v>47</v>
      </c>
      <c r="B27" s="50"/>
      <c r="C27" s="50"/>
      <c r="D27" s="375">
        <v>0</v>
      </c>
      <c r="E27" s="476">
        <v>0</v>
      </c>
      <c r="F27" s="477">
        <v>0</v>
      </c>
      <c r="G27" s="478">
        <v>0</v>
      </c>
      <c r="H27" s="479">
        <v>0</v>
      </c>
    </row>
    <row r="28" spans="1:8" ht="19.5" customHeight="1" thickBot="1">
      <c r="A28" s="293" t="s">
        <v>48</v>
      </c>
      <c r="B28" s="50">
        <v>525</v>
      </c>
      <c r="C28" s="50">
        <v>14</v>
      </c>
      <c r="D28" s="376">
        <v>0</v>
      </c>
      <c r="E28" s="478">
        <v>0</v>
      </c>
      <c r="F28" s="480">
        <v>0</v>
      </c>
      <c r="G28" s="478">
        <v>0</v>
      </c>
      <c r="H28" s="479">
        <v>0</v>
      </c>
    </row>
    <row r="29" spans="1:8" ht="19.5" customHeight="1" thickBot="1">
      <c r="A29" s="293" t="s">
        <v>49</v>
      </c>
      <c r="B29" s="50">
        <v>527</v>
      </c>
      <c r="C29" s="50">
        <v>15</v>
      </c>
      <c r="D29" s="387">
        <v>527.59609</v>
      </c>
      <c r="E29" s="386">
        <f>E25*0.0192</f>
        <v>365.76</v>
      </c>
      <c r="F29" s="398">
        <v>385601.8</v>
      </c>
      <c r="G29" s="399">
        <v>447610.97</v>
      </c>
      <c r="H29" s="400">
        <v>558580.1</v>
      </c>
    </row>
    <row r="30" spans="1:8" ht="19.5" customHeight="1" thickBot="1">
      <c r="A30" s="292" t="s">
        <v>50</v>
      </c>
      <c r="B30" s="102">
        <v>528</v>
      </c>
      <c r="C30" s="102">
        <v>16</v>
      </c>
      <c r="D30" s="374">
        <v>0</v>
      </c>
      <c r="E30" s="424">
        <v>0</v>
      </c>
      <c r="F30" s="416">
        <v>0</v>
      </c>
      <c r="G30" s="438">
        <v>0</v>
      </c>
      <c r="H30" s="481">
        <v>0</v>
      </c>
    </row>
    <row r="31" spans="1:8" ht="19.5" customHeight="1" thickBot="1">
      <c r="A31" s="408" t="s">
        <v>135</v>
      </c>
      <c r="B31" s="441"/>
      <c r="C31" s="441">
        <v>17</v>
      </c>
      <c r="D31" s="329">
        <f>SUM(D32:D34)</f>
        <v>14.8362</v>
      </c>
      <c r="E31" s="313">
        <f>SUM(E32:E34)</f>
        <v>29</v>
      </c>
      <c r="F31" s="397">
        <f>SUM(F32:F34)</f>
        <v>13102.1</v>
      </c>
      <c r="G31" s="401">
        <f>SUM(G32:G34)</f>
        <v>14102.1</v>
      </c>
      <c r="H31" s="402">
        <f>SUM(H32:H34)</f>
        <v>14102.1</v>
      </c>
    </row>
    <row r="32" spans="1:8" ht="19.5" customHeight="1" thickBot="1">
      <c r="A32" s="294" t="s">
        <v>52</v>
      </c>
      <c r="B32" s="35">
        <v>531</v>
      </c>
      <c r="C32" s="35">
        <v>18</v>
      </c>
      <c r="D32" s="444">
        <v>8.975</v>
      </c>
      <c r="E32" s="389">
        <v>9</v>
      </c>
      <c r="F32" s="404">
        <v>8550</v>
      </c>
      <c r="G32" s="432">
        <v>8550</v>
      </c>
      <c r="H32" s="433">
        <v>8550</v>
      </c>
    </row>
    <row r="33" spans="1:8" ht="19.5" customHeight="1" thickBot="1">
      <c r="A33" s="294" t="s">
        <v>53</v>
      </c>
      <c r="B33" s="35">
        <v>532</v>
      </c>
      <c r="C33" s="35">
        <v>19</v>
      </c>
      <c r="D33" s="374">
        <v>0</v>
      </c>
      <c r="E33" s="385">
        <v>0</v>
      </c>
      <c r="F33" s="482">
        <v>0</v>
      </c>
      <c r="G33" s="385">
        <v>0</v>
      </c>
      <c r="H33" s="483">
        <v>0</v>
      </c>
    </row>
    <row r="34" spans="1:8" ht="19.5" customHeight="1" thickBot="1">
      <c r="A34" s="292" t="s">
        <v>54</v>
      </c>
      <c r="B34" s="102">
        <v>538</v>
      </c>
      <c r="C34" s="102">
        <v>20</v>
      </c>
      <c r="D34" s="443">
        <v>5.8612</v>
      </c>
      <c r="E34" s="424">
        <v>20</v>
      </c>
      <c r="F34" s="430">
        <v>4552.1</v>
      </c>
      <c r="G34" s="431">
        <v>5552.1</v>
      </c>
      <c r="H34" s="414">
        <v>5552.1</v>
      </c>
    </row>
    <row r="35" spans="1:8" ht="19.5" customHeight="1" thickBot="1">
      <c r="A35" s="408" t="s">
        <v>136</v>
      </c>
      <c r="B35" s="441"/>
      <c r="C35" s="441">
        <v>21</v>
      </c>
      <c r="D35" s="329">
        <f>SUM(D36:D43)</f>
        <v>2289.2014</v>
      </c>
      <c r="E35" s="313">
        <f>SUM(E36:E43)</f>
        <v>1700</v>
      </c>
      <c r="F35" s="397">
        <f>SUM(F36:F43)</f>
        <v>3333905.2399999998</v>
      </c>
      <c r="G35" s="401">
        <f>SUM(G36:G43)</f>
        <v>3754969.25</v>
      </c>
      <c r="H35" s="402">
        <f>SUM(H36:H43)</f>
        <v>6557782.95</v>
      </c>
    </row>
    <row r="36" spans="1:8" ht="19.5" customHeight="1" thickBot="1">
      <c r="A36" s="294" t="s">
        <v>56</v>
      </c>
      <c r="B36" s="35">
        <v>541</v>
      </c>
      <c r="C36" s="35">
        <v>22</v>
      </c>
      <c r="D36" s="444">
        <v>0</v>
      </c>
      <c r="E36" s="445">
        <v>0</v>
      </c>
      <c r="F36" s="484">
        <v>0</v>
      </c>
      <c r="G36" s="445">
        <v>0</v>
      </c>
      <c r="H36" s="485">
        <v>0</v>
      </c>
    </row>
    <row r="37" spans="1:18" ht="19.5" customHeight="1" thickBot="1">
      <c r="A37" s="294" t="s">
        <v>57</v>
      </c>
      <c r="B37" s="35">
        <v>542</v>
      </c>
      <c r="C37" s="35">
        <v>23</v>
      </c>
      <c r="D37" s="374">
        <v>0</v>
      </c>
      <c r="E37" s="385">
        <v>0</v>
      </c>
      <c r="F37" s="482">
        <v>0</v>
      </c>
      <c r="G37" s="385">
        <v>0</v>
      </c>
      <c r="H37" s="483">
        <v>0</v>
      </c>
      <c r="R37" s="372"/>
    </row>
    <row r="38" spans="1:8" ht="19.5" customHeight="1" thickBot="1">
      <c r="A38" s="294" t="s">
        <v>58</v>
      </c>
      <c r="B38" s="35">
        <v>543</v>
      </c>
      <c r="C38" s="35">
        <v>24</v>
      </c>
      <c r="D38" s="387">
        <v>0</v>
      </c>
      <c r="E38" s="385">
        <v>0</v>
      </c>
      <c r="F38" s="482">
        <v>0</v>
      </c>
      <c r="G38" s="385">
        <v>0</v>
      </c>
      <c r="H38" s="483">
        <v>0</v>
      </c>
    </row>
    <row r="39" spans="1:8" ht="19.5" customHeight="1" thickBot="1">
      <c r="A39" s="294" t="s">
        <v>59</v>
      </c>
      <c r="B39" s="35">
        <v>544</v>
      </c>
      <c r="C39" s="35">
        <v>25</v>
      </c>
      <c r="D39" s="374">
        <v>0</v>
      </c>
      <c r="E39" s="385">
        <v>0</v>
      </c>
      <c r="F39" s="403">
        <v>4.4</v>
      </c>
      <c r="G39" s="399">
        <v>4.43</v>
      </c>
      <c r="H39" s="400">
        <v>4.4</v>
      </c>
    </row>
    <row r="40" spans="1:8" ht="19.5" customHeight="1" thickBot="1">
      <c r="A40" s="294" t="s">
        <v>60</v>
      </c>
      <c r="B40" s="35">
        <v>545</v>
      </c>
      <c r="C40" s="35">
        <v>26</v>
      </c>
      <c r="D40" s="387">
        <v>2.7014</v>
      </c>
      <c r="E40" s="385">
        <v>0</v>
      </c>
      <c r="F40" s="403">
        <v>2038</v>
      </c>
      <c r="G40" s="399">
        <v>2038.21</v>
      </c>
      <c r="H40" s="400">
        <v>2038</v>
      </c>
    </row>
    <row r="41" spans="1:8" ht="19.5" customHeight="1" thickBot="1">
      <c r="A41" s="294" t="s">
        <v>61</v>
      </c>
      <c r="B41" s="35">
        <v>546</v>
      </c>
      <c r="C41" s="35">
        <v>27</v>
      </c>
      <c r="D41" s="374">
        <v>0</v>
      </c>
      <c r="E41" s="385">
        <v>0</v>
      </c>
      <c r="F41" s="482">
        <v>0</v>
      </c>
      <c r="G41" s="385">
        <v>0</v>
      </c>
      <c r="H41" s="483">
        <v>0</v>
      </c>
    </row>
    <row r="42" spans="1:9" ht="19.5" customHeight="1" thickBot="1">
      <c r="A42" s="294" t="s">
        <v>62</v>
      </c>
      <c r="B42" s="35">
        <v>548</v>
      </c>
      <c r="C42" s="35">
        <v>28</v>
      </c>
      <c r="D42" s="387">
        <v>0</v>
      </c>
      <c r="E42" s="385">
        <v>0</v>
      </c>
      <c r="F42" s="482">
        <v>0</v>
      </c>
      <c r="G42" s="385">
        <v>0</v>
      </c>
      <c r="H42" s="483">
        <v>0</v>
      </c>
      <c r="I42" s="5"/>
    </row>
    <row r="43" spans="1:9" ht="19.5" customHeight="1" thickBot="1">
      <c r="A43" s="292" t="s">
        <v>63</v>
      </c>
      <c r="B43" s="102">
        <v>549</v>
      </c>
      <c r="C43" s="102">
        <v>29</v>
      </c>
      <c r="D43" s="374">
        <v>2286.5</v>
      </c>
      <c r="E43" s="438">
        <v>1700</v>
      </c>
      <c r="F43" s="439">
        <v>3331862.84</v>
      </c>
      <c r="G43" s="431">
        <v>3752926.61</v>
      </c>
      <c r="H43" s="414">
        <v>6555740.55</v>
      </c>
      <c r="I43" s="5" t="s">
        <v>163</v>
      </c>
    </row>
    <row r="44" spans="1:8" ht="19.5" customHeight="1" thickBot="1">
      <c r="A44" s="440" t="s">
        <v>64</v>
      </c>
      <c r="B44" s="441"/>
      <c r="C44" s="442">
        <v>30</v>
      </c>
      <c r="D44" s="329">
        <f>SUM(D45:D50)</f>
        <v>7717.153600000001</v>
      </c>
      <c r="E44" s="313">
        <f>SUM(E45:E50)</f>
        <v>10603.451</v>
      </c>
      <c r="F44" s="397">
        <f>SUM(F45:F50)</f>
        <v>8427077.96</v>
      </c>
      <c r="G44" s="401">
        <f>SUM(G45:G50)</f>
        <v>8427077.96</v>
      </c>
      <c r="H44" s="402">
        <f>SUM(H45:H50)</f>
        <v>8427078</v>
      </c>
    </row>
    <row r="45" spans="1:8" ht="19.5" customHeight="1" thickBot="1">
      <c r="A45" s="293" t="s">
        <v>65</v>
      </c>
      <c r="B45" s="50">
        <v>551</v>
      </c>
      <c r="C45" s="50">
        <v>31</v>
      </c>
      <c r="D45" s="374">
        <v>7651.8998</v>
      </c>
      <c r="E45" s="389">
        <v>10603.451</v>
      </c>
      <c r="F45" s="404">
        <v>8427077.96</v>
      </c>
      <c r="G45" s="432">
        <v>8427077.96</v>
      </c>
      <c r="H45" s="433">
        <v>8427078</v>
      </c>
    </row>
    <row r="46" spans="1:8" ht="19.5" customHeight="1" thickBot="1">
      <c r="A46" s="290" t="s">
        <v>68</v>
      </c>
      <c r="B46" s="50">
        <v>552</v>
      </c>
      <c r="C46" s="50">
        <v>32</v>
      </c>
      <c r="D46" s="387">
        <v>65.2538</v>
      </c>
      <c r="E46" s="386">
        <v>0</v>
      </c>
      <c r="F46" s="388">
        <v>0</v>
      </c>
      <c r="G46" s="385">
        <v>0</v>
      </c>
      <c r="H46" s="483">
        <v>0</v>
      </c>
    </row>
    <row r="47" spans="1:8" ht="19.5" customHeight="1" thickBot="1">
      <c r="A47" s="294" t="s">
        <v>69</v>
      </c>
      <c r="B47" s="35">
        <v>553</v>
      </c>
      <c r="C47" s="35">
        <v>33</v>
      </c>
      <c r="D47" s="374">
        <v>0</v>
      </c>
      <c r="E47" s="386">
        <v>0</v>
      </c>
      <c r="F47" s="388">
        <v>0</v>
      </c>
      <c r="G47" s="385">
        <v>0</v>
      </c>
      <c r="H47" s="483">
        <v>0</v>
      </c>
    </row>
    <row r="48" spans="1:8" ht="19.5" customHeight="1" thickBot="1">
      <c r="A48" s="294" t="s">
        <v>70</v>
      </c>
      <c r="B48" s="35">
        <v>554</v>
      </c>
      <c r="C48" s="35">
        <v>34</v>
      </c>
      <c r="D48" s="387">
        <v>0</v>
      </c>
      <c r="E48" s="386">
        <v>0</v>
      </c>
      <c r="F48" s="388">
        <v>0</v>
      </c>
      <c r="G48" s="385">
        <v>0</v>
      </c>
      <c r="H48" s="483">
        <v>0</v>
      </c>
    </row>
    <row r="49" spans="1:8" ht="19.5" customHeight="1" thickBot="1">
      <c r="A49" s="294" t="s">
        <v>71</v>
      </c>
      <c r="B49" s="35">
        <v>556</v>
      </c>
      <c r="C49" s="35">
        <v>35</v>
      </c>
      <c r="D49" s="387">
        <v>0</v>
      </c>
      <c r="E49" s="386">
        <v>0</v>
      </c>
      <c r="F49" s="388">
        <v>0</v>
      </c>
      <c r="G49" s="385">
        <v>0</v>
      </c>
      <c r="H49" s="483">
        <v>0</v>
      </c>
    </row>
    <row r="50" spans="1:8" ht="19.5" customHeight="1" thickBot="1">
      <c r="A50" s="292" t="s">
        <v>72</v>
      </c>
      <c r="B50" s="102">
        <v>559</v>
      </c>
      <c r="C50" s="102">
        <v>36</v>
      </c>
      <c r="D50" s="374">
        <v>0</v>
      </c>
      <c r="E50" s="424">
        <v>0</v>
      </c>
      <c r="F50" s="416">
        <v>0</v>
      </c>
      <c r="G50" s="438">
        <v>0</v>
      </c>
      <c r="H50" s="481">
        <v>0</v>
      </c>
    </row>
    <row r="51" spans="1:8" ht="19.5" customHeight="1" thickBot="1">
      <c r="A51" s="435" t="s">
        <v>137</v>
      </c>
      <c r="B51" s="436"/>
      <c r="C51" s="437">
        <v>37</v>
      </c>
      <c r="D51" s="313">
        <v>-4.87364</v>
      </c>
      <c r="E51" s="313">
        <f>SUM(E52)</f>
        <v>0</v>
      </c>
      <c r="F51" s="397">
        <f>SUM(F52)</f>
        <v>458.18</v>
      </c>
      <c r="G51" s="401">
        <f>SUM(G52)</f>
        <v>458.18</v>
      </c>
      <c r="H51" s="402">
        <f>SUM(H52)</f>
        <v>458.2</v>
      </c>
    </row>
    <row r="52" spans="1:8" ht="19.5" customHeight="1" thickBot="1">
      <c r="A52" s="292" t="s">
        <v>74</v>
      </c>
      <c r="B52" s="299">
        <v>560</v>
      </c>
      <c r="C52" s="151">
        <v>38</v>
      </c>
      <c r="D52" s="377">
        <v>-4.87365</v>
      </c>
      <c r="E52" s="377">
        <v>0</v>
      </c>
      <c r="F52" s="412">
        <v>458.18</v>
      </c>
      <c r="G52" s="434">
        <v>458.18</v>
      </c>
      <c r="H52" s="426">
        <v>458.2</v>
      </c>
    </row>
    <row r="53" spans="1:8" ht="19.5" customHeight="1" thickBot="1">
      <c r="A53" s="408" t="s">
        <v>138</v>
      </c>
      <c r="B53" s="411"/>
      <c r="C53" s="415">
        <v>39</v>
      </c>
      <c r="D53" s="313">
        <f>SUM(D54:D55)</f>
        <v>33.95</v>
      </c>
      <c r="E53" s="313">
        <f>SUM(E54:E55)</f>
        <v>37</v>
      </c>
      <c r="F53" s="397">
        <f>SUM(F54:F55)</f>
        <v>14500</v>
      </c>
      <c r="G53" s="401">
        <f>SUM(G54:G55)</f>
        <v>38000</v>
      </c>
      <c r="H53" s="402">
        <f>SUM(H54:H55)</f>
        <v>38000</v>
      </c>
    </row>
    <row r="54" spans="1:8" ht="19.5" customHeight="1" thickBot="1">
      <c r="A54" s="172" t="s">
        <v>76</v>
      </c>
      <c r="B54" s="301">
        <v>581</v>
      </c>
      <c r="C54" s="173">
        <v>40</v>
      </c>
      <c r="D54" s="486">
        <v>0</v>
      </c>
      <c r="E54" s="486">
        <v>0</v>
      </c>
      <c r="F54" s="487">
        <v>0</v>
      </c>
      <c r="G54" s="488">
        <v>0</v>
      </c>
      <c r="H54" s="489">
        <v>0</v>
      </c>
    </row>
    <row r="55" spans="1:8" ht="19.5" customHeight="1" thickBot="1">
      <c r="A55" s="181" t="s">
        <v>77</v>
      </c>
      <c r="B55" s="302">
        <v>582</v>
      </c>
      <c r="C55" s="182">
        <v>41</v>
      </c>
      <c r="D55" s="424">
        <v>33.95</v>
      </c>
      <c r="E55" s="377">
        <v>37</v>
      </c>
      <c r="F55" s="425">
        <v>14500</v>
      </c>
      <c r="G55" s="413">
        <v>38000</v>
      </c>
      <c r="H55" s="414">
        <v>38000</v>
      </c>
    </row>
    <row r="56" spans="1:8" ht="19.5" customHeight="1" thickBot="1">
      <c r="A56" s="427" t="s">
        <v>139</v>
      </c>
      <c r="B56" s="428"/>
      <c r="C56" s="429">
        <v>42</v>
      </c>
      <c r="D56" s="313">
        <f>SUM(D57)</f>
        <v>0</v>
      </c>
      <c r="E56" s="313">
        <v>0</v>
      </c>
      <c r="F56" s="315">
        <f>SUM(F57)</f>
        <v>0</v>
      </c>
      <c r="G56" s="380">
        <f>SUM(G57)</f>
        <v>0</v>
      </c>
      <c r="H56" s="492">
        <f>SUM(H57)</f>
        <v>0</v>
      </c>
    </row>
    <row r="57" spans="1:8" ht="19.5" customHeight="1" thickBot="1">
      <c r="A57" s="172" t="s">
        <v>80</v>
      </c>
      <c r="B57" s="102">
        <v>595</v>
      </c>
      <c r="C57" s="102">
        <v>43</v>
      </c>
      <c r="D57" s="374">
        <v>0</v>
      </c>
      <c r="E57" s="377">
        <v>0</v>
      </c>
      <c r="F57" s="490">
        <v>0</v>
      </c>
      <c r="G57" s="377">
        <v>0</v>
      </c>
      <c r="H57" s="491">
        <v>0</v>
      </c>
    </row>
    <row r="58" spans="1:8" ht="19.5" customHeight="1" thickBot="1">
      <c r="A58" s="408" t="s">
        <v>153</v>
      </c>
      <c r="B58" s="411"/>
      <c r="C58" s="415">
        <v>44</v>
      </c>
      <c r="D58" s="313">
        <f>D14+D19+D24+D31+D35+D44+D51+D53+D56</f>
        <v>44607.23252</v>
      </c>
      <c r="E58" s="313">
        <f>E56+E53+E51+E44+E35+E31+E24+E19+E14</f>
        <v>43482.210999999996</v>
      </c>
      <c r="F58" s="397">
        <f>SUM(F14+F19+F24+F31+F35+F44-F51+F53+F56)</f>
        <v>34662392.36000001</v>
      </c>
      <c r="G58" s="401">
        <f>SUM(G14+G19+G24+G31+G35+G44-G51+G53+G56)</f>
        <v>42331458.13</v>
      </c>
      <c r="H58" s="401">
        <f>SUM(H14+H19+H24+H31+H35+H44-H51+H53+H56)</f>
        <v>61144991.96</v>
      </c>
    </row>
    <row r="59" spans="1:8" ht="30" customHeight="1" thickBot="1">
      <c r="A59" s="212"/>
      <c r="B59" s="212"/>
      <c r="C59" s="213"/>
      <c r="D59" s="327"/>
      <c r="E59" s="213"/>
      <c r="F59" s="213"/>
      <c r="G59" s="368"/>
      <c r="H59" s="368"/>
    </row>
    <row r="60" spans="1:8" ht="19.5" customHeight="1" thickBot="1">
      <c r="A60" s="760" t="s">
        <v>8</v>
      </c>
      <c r="B60" s="766" t="s">
        <v>170</v>
      </c>
      <c r="C60" s="762" t="s">
        <v>10</v>
      </c>
      <c r="D60" s="764" t="s">
        <v>155</v>
      </c>
      <c r="E60" s="751" t="s">
        <v>175</v>
      </c>
      <c r="F60" s="751" t="s">
        <v>173</v>
      </c>
      <c r="G60" s="753" t="s">
        <v>171</v>
      </c>
      <c r="H60" s="753" t="s">
        <v>172</v>
      </c>
    </row>
    <row r="61" spans="1:8" ht="19.5" customHeight="1" thickBot="1" thickTop="1">
      <c r="A61" s="761"/>
      <c r="B61" s="767"/>
      <c r="C61" s="763"/>
      <c r="D61" s="765"/>
      <c r="E61" s="752" t="s">
        <v>154</v>
      </c>
      <c r="F61" s="752" t="s">
        <v>154</v>
      </c>
      <c r="G61" s="754"/>
      <c r="H61" s="754"/>
    </row>
    <row r="62" spans="1:8" ht="19.5" customHeight="1" thickBot="1">
      <c r="A62" s="419" t="s">
        <v>87</v>
      </c>
      <c r="B62" s="301"/>
      <c r="C62" s="420"/>
      <c r="D62" s="326" t="s">
        <v>29</v>
      </c>
      <c r="E62" s="421" t="s">
        <v>29</v>
      </c>
      <c r="F62" s="422" t="s">
        <v>29</v>
      </c>
      <c r="G62" s="421" t="s">
        <v>29</v>
      </c>
      <c r="H62" s="423" t="s">
        <v>29</v>
      </c>
    </row>
    <row r="63" spans="1:8" ht="19.5" customHeight="1" thickBot="1">
      <c r="A63" s="408" t="s">
        <v>140</v>
      </c>
      <c r="B63" s="411"/>
      <c r="C63" s="410">
        <v>45</v>
      </c>
      <c r="D63" s="405">
        <f>SUM(D64:D66)</f>
        <v>289.69909</v>
      </c>
      <c r="E63" s="406">
        <f>SUM(E64:E66)</f>
        <v>270</v>
      </c>
      <c r="F63" s="405">
        <f>SUM(F64:F66)</f>
        <v>16510.9</v>
      </c>
      <c r="G63" s="406">
        <f>SUM(G64:G66)</f>
        <v>16510.92</v>
      </c>
      <c r="H63" s="407">
        <f>SUM(H64:H66)</f>
        <v>1765469.34</v>
      </c>
    </row>
    <row r="64" spans="1:8" ht="19.5" customHeight="1" thickBot="1">
      <c r="A64" s="98" t="s">
        <v>89</v>
      </c>
      <c r="B64" s="306">
        <v>601</v>
      </c>
      <c r="C64" s="458">
        <v>46</v>
      </c>
      <c r="D64" s="460">
        <v>7.19909</v>
      </c>
      <c r="E64" s="466">
        <v>0</v>
      </c>
      <c r="F64" s="460">
        <v>1072.72</v>
      </c>
      <c r="G64" s="460">
        <v>1072.72</v>
      </c>
      <c r="H64" s="466">
        <v>0</v>
      </c>
    </row>
    <row r="65" spans="1:8" ht="19.5" customHeight="1" thickBot="1">
      <c r="A65" s="98" t="s">
        <v>90</v>
      </c>
      <c r="B65" s="306">
        <v>602</v>
      </c>
      <c r="C65" s="458">
        <v>47</v>
      </c>
      <c r="D65" s="461">
        <v>282.5</v>
      </c>
      <c r="E65" s="461">
        <v>270</v>
      </c>
      <c r="F65" s="461">
        <v>8250</v>
      </c>
      <c r="G65" s="461">
        <v>8250</v>
      </c>
      <c r="H65" s="461">
        <v>1765469.34</v>
      </c>
    </row>
    <row r="66" spans="1:8" ht="19.5" customHeight="1" thickBot="1">
      <c r="A66" s="101" t="s">
        <v>91</v>
      </c>
      <c r="B66" s="301">
        <v>604</v>
      </c>
      <c r="C66" s="173">
        <v>48</v>
      </c>
      <c r="D66" s="468">
        <v>0</v>
      </c>
      <c r="E66" s="468">
        <v>0</v>
      </c>
      <c r="F66" s="462">
        <v>7188.18</v>
      </c>
      <c r="G66" s="462">
        <v>7188.2</v>
      </c>
      <c r="H66" s="468">
        <v>0</v>
      </c>
    </row>
    <row r="67" spans="1:8" ht="19.5" customHeight="1" thickBot="1">
      <c r="A67" s="408" t="s">
        <v>141</v>
      </c>
      <c r="B67" s="409"/>
      <c r="C67" s="410">
        <v>49</v>
      </c>
      <c r="D67" s="471">
        <f>SUM(D68:D71)</f>
        <v>0</v>
      </c>
      <c r="E67" s="472">
        <v>0</v>
      </c>
      <c r="F67" s="473">
        <f>SUM(F68:F71)</f>
        <v>0</v>
      </c>
      <c r="G67" s="472">
        <f>SUM(G68:G71)</f>
        <v>0</v>
      </c>
      <c r="H67" s="474">
        <f>SUM(H68:H71)</f>
        <v>0</v>
      </c>
    </row>
    <row r="68" spans="1:8" ht="19.5" customHeight="1" thickBot="1">
      <c r="A68" s="98" t="s">
        <v>93</v>
      </c>
      <c r="B68" s="306">
        <v>611</v>
      </c>
      <c r="C68" s="458">
        <v>50</v>
      </c>
      <c r="D68" s="466">
        <v>0</v>
      </c>
      <c r="E68" s="466">
        <v>0</v>
      </c>
      <c r="F68" s="466">
        <v>0</v>
      </c>
      <c r="G68" s="466">
        <v>0</v>
      </c>
      <c r="H68" s="466">
        <v>0</v>
      </c>
    </row>
    <row r="69" spans="1:8" ht="19.5" customHeight="1" thickBot="1">
      <c r="A69" s="98" t="s">
        <v>94</v>
      </c>
      <c r="B69" s="306">
        <v>612</v>
      </c>
      <c r="C69" s="458">
        <v>51</v>
      </c>
      <c r="D69" s="467">
        <v>0</v>
      </c>
      <c r="E69" s="467">
        <v>0</v>
      </c>
      <c r="F69" s="467">
        <v>0</v>
      </c>
      <c r="G69" s="467">
        <v>0</v>
      </c>
      <c r="H69" s="467">
        <v>0</v>
      </c>
    </row>
    <row r="70" spans="1:8" ht="19.5" customHeight="1" thickBot="1">
      <c r="A70" s="98" t="s">
        <v>95</v>
      </c>
      <c r="B70" s="306">
        <v>613</v>
      </c>
      <c r="C70" s="458">
        <v>52</v>
      </c>
      <c r="D70" s="467">
        <v>0</v>
      </c>
      <c r="E70" s="467">
        <v>0</v>
      </c>
      <c r="F70" s="467">
        <v>0</v>
      </c>
      <c r="G70" s="467">
        <v>0</v>
      </c>
      <c r="H70" s="467">
        <v>0</v>
      </c>
    </row>
    <row r="71" spans="1:15" ht="19.5" customHeight="1" thickBot="1">
      <c r="A71" s="101" t="s">
        <v>96</v>
      </c>
      <c r="B71" s="301">
        <v>614</v>
      </c>
      <c r="C71" s="173">
        <v>53</v>
      </c>
      <c r="D71" s="468">
        <v>0</v>
      </c>
      <c r="E71" s="468">
        <v>0</v>
      </c>
      <c r="F71" s="468">
        <v>0</v>
      </c>
      <c r="G71" s="468">
        <v>0</v>
      </c>
      <c r="H71" s="468">
        <v>0</v>
      </c>
      <c r="O71" s="365"/>
    </row>
    <row r="72" spans="1:8" ht="19.5" customHeight="1" thickBot="1">
      <c r="A72" s="408" t="s">
        <v>142</v>
      </c>
      <c r="B72" s="409"/>
      <c r="C72" s="409">
        <v>54</v>
      </c>
      <c r="D72" s="469">
        <f>SUM(D73:D76)</f>
        <v>0</v>
      </c>
      <c r="E72" s="469">
        <v>0</v>
      </c>
      <c r="F72" s="469">
        <f>SUM(F73:F76)</f>
        <v>0</v>
      </c>
      <c r="G72" s="469">
        <f>SUM(G73:G76)</f>
        <v>0</v>
      </c>
      <c r="H72" s="470">
        <f>SUM(H73:H76)</f>
        <v>0</v>
      </c>
    </row>
    <row r="73" spans="1:8" ht="19.5" customHeight="1" thickBot="1">
      <c r="A73" s="98" t="s">
        <v>98</v>
      </c>
      <c r="B73" s="306">
        <v>621</v>
      </c>
      <c r="C73" s="306">
        <v>55</v>
      </c>
      <c r="D73" s="466">
        <v>0</v>
      </c>
      <c r="E73" s="466">
        <v>0</v>
      </c>
      <c r="F73" s="466">
        <v>0</v>
      </c>
      <c r="G73" s="466">
        <v>0</v>
      </c>
      <c r="H73" s="466">
        <v>0</v>
      </c>
    </row>
    <row r="74" spans="1:8" ht="19.5" customHeight="1" thickBot="1">
      <c r="A74" s="98" t="s">
        <v>99</v>
      </c>
      <c r="B74" s="306">
        <v>622</v>
      </c>
      <c r="C74" s="306">
        <v>56</v>
      </c>
      <c r="D74" s="467">
        <v>0</v>
      </c>
      <c r="E74" s="467">
        <v>0</v>
      </c>
      <c r="F74" s="467">
        <v>0</v>
      </c>
      <c r="G74" s="467">
        <v>0</v>
      </c>
      <c r="H74" s="467">
        <v>0</v>
      </c>
    </row>
    <row r="75" spans="1:8" ht="19.5" customHeight="1" thickBot="1">
      <c r="A75" s="98" t="s">
        <v>100</v>
      </c>
      <c r="B75" s="306">
        <v>623</v>
      </c>
      <c r="C75" s="306">
        <v>57</v>
      </c>
      <c r="D75" s="467">
        <v>0</v>
      </c>
      <c r="E75" s="467">
        <v>0</v>
      </c>
      <c r="F75" s="467">
        <v>0</v>
      </c>
      <c r="G75" s="467">
        <v>0</v>
      </c>
      <c r="H75" s="467">
        <v>0</v>
      </c>
    </row>
    <row r="76" spans="1:8" ht="19.5" customHeight="1" thickBot="1">
      <c r="A76" s="101" t="s">
        <v>101</v>
      </c>
      <c r="B76" s="301">
        <v>624</v>
      </c>
      <c r="C76" s="301">
        <v>58</v>
      </c>
      <c r="D76" s="468">
        <v>0</v>
      </c>
      <c r="E76" s="468">
        <v>0</v>
      </c>
      <c r="F76" s="468">
        <v>0</v>
      </c>
      <c r="G76" s="468">
        <v>0</v>
      </c>
      <c r="H76" s="468">
        <v>0</v>
      </c>
    </row>
    <row r="77" spans="1:8" ht="19.5" customHeight="1" thickBot="1">
      <c r="A77" s="408" t="s">
        <v>143</v>
      </c>
      <c r="B77" s="409"/>
      <c r="C77" s="409">
        <v>59</v>
      </c>
      <c r="D77" s="463">
        <f>SUM(D78:D84)</f>
        <v>7207.88122</v>
      </c>
      <c r="E77" s="463">
        <f>SUM(E78:E84)</f>
        <v>10110</v>
      </c>
      <c r="F77" s="463">
        <f>SUM(F78:F84)</f>
        <v>10342542.5</v>
      </c>
      <c r="G77" s="463">
        <f>SUM(G78:G84)</f>
        <v>10342542.39</v>
      </c>
      <c r="H77" s="464">
        <f>SUM(H78:H84)</f>
        <v>12104138.73</v>
      </c>
    </row>
    <row r="78" spans="1:8" ht="19.5" customHeight="1" thickBot="1">
      <c r="A78" s="98" t="s">
        <v>56</v>
      </c>
      <c r="B78" s="306">
        <v>641</v>
      </c>
      <c r="C78" s="306">
        <v>60</v>
      </c>
      <c r="D78" s="466">
        <v>0</v>
      </c>
      <c r="E78" s="466">
        <v>0</v>
      </c>
      <c r="F78" s="460">
        <v>5689.67</v>
      </c>
      <c r="G78" s="460">
        <v>5689.67</v>
      </c>
      <c r="H78" s="466">
        <v>0</v>
      </c>
    </row>
    <row r="79" spans="1:8" ht="19.5" customHeight="1" thickBot="1">
      <c r="A79" s="98" t="s">
        <v>57</v>
      </c>
      <c r="B79" s="306">
        <v>642</v>
      </c>
      <c r="C79" s="306">
        <v>61</v>
      </c>
      <c r="D79" s="467">
        <v>0</v>
      </c>
      <c r="E79" s="467">
        <v>0</v>
      </c>
      <c r="F79" s="467">
        <v>0</v>
      </c>
      <c r="G79" s="467">
        <v>0</v>
      </c>
      <c r="H79" s="467">
        <v>0</v>
      </c>
    </row>
    <row r="80" spans="1:8" ht="19.5" customHeight="1" thickBot="1">
      <c r="A80" s="98" t="s">
        <v>103</v>
      </c>
      <c r="B80" s="306">
        <v>643</v>
      </c>
      <c r="C80" s="306">
        <v>62</v>
      </c>
      <c r="D80" s="467">
        <v>0</v>
      </c>
      <c r="E80" s="467">
        <v>0</v>
      </c>
      <c r="F80" s="467">
        <v>0</v>
      </c>
      <c r="G80" s="467">
        <v>0</v>
      </c>
      <c r="H80" s="467">
        <v>0</v>
      </c>
    </row>
    <row r="81" spans="1:8" ht="19.5" customHeight="1" thickBot="1">
      <c r="A81" s="98" t="s">
        <v>59</v>
      </c>
      <c r="B81" s="306">
        <v>644</v>
      </c>
      <c r="C81" s="306">
        <v>63</v>
      </c>
      <c r="D81" s="467">
        <v>0.010119999999999999</v>
      </c>
      <c r="E81" s="467">
        <v>0</v>
      </c>
      <c r="F81" s="467">
        <v>0.02</v>
      </c>
      <c r="G81" s="467">
        <v>0.02</v>
      </c>
      <c r="H81" s="467">
        <v>0</v>
      </c>
    </row>
    <row r="82" spans="1:8" ht="19.5" customHeight="1" thickBot="1">
      <c r="A82" s="98" t="s">
        <v>104</v>
      </c>
      <c r="B82" s="306">
        <v>645</v>
      </c>
      <c r="C82" s="306">
        <v>64</v>
      </c>
      <c r="D82" s="467">
        <v>1.36347</v>
      </c>
      <c r="E82" s="467">
        <v>0</v>
      </c>
      <c r="F82" s="467">
        <v>0</v>
      </c>
      <c r="G82" s="467">
        <v>0</v>
      </c>
      <c r="H82" s="467">
        <v>0</v>
      </c>
    </row>
    <row r="83" spans="1:13" ht="19.5" customHeight="1" thickBot="1">
      <c r="A83" s="98" t="s">
        <v>105</v>
      </c>
      <c r="B83" s="306">
        <v>648</v>
      </c>
      <c r="C83" s="306">
        <v>65</v>
      </c>
      <c r="D83" s="461">
        <v>1171.2</v>
      </c>
      <c r="E83" s="461">
        <v>1170</v>
      </c>
      <c r="F83" s="461">
        <v>3664777</v>
      </c>
      <c r="G83" s="461">
        <v>3664776.9</v>
      </c>
      <c r="H83" s="461">
        <v>3701715.22</v>
      </c>
      <c r="I83" s="5" t="s">
        <v>174</v>
      </c>
      <c r="L83" s="5"/>
      <c r="M83" s="5"/>
    </row>
    <row r="84" spans="1:12" ht="19.5" customHeight="1" thickBot="1">
      <c r="A84" s="101" t="s">
        <v>106</v>
      </c>
      <c r="B84" s="301">
        <v>649</v>
      </c>
      <c r="C84" s="301">
        <v>66</v>
      </c>
      <c r="D84" s="462">
        <v>6035.30763</v>
      </c>
      <c r="E84" s="462">
        <v>8940</v>
      </c>
      <c r="F84" s="462">
        <v>6672075.81</v>
      </c>
      <c r="G84" s="462">
        <v>6672075.8</v>
      </c>
      <c r="H84" s="462">
        <v>8402423.51</v>
      </c>
      <c r="I84" s="5" t="s">
        <v>164</v>
      </c>
      <c r="L84" s="5"/>
    </row>
    <row r="85" spans="1:8" ht="19.5" customHeight="1" thickBot="1">
      <c r="A85" s="408" t="s">
        <v>144</v>
      </c>
      <c r="B85" s="409"/>
      <c r="C85" s="410">
        <v>67</v>
      </c>
      <c r="D85" s="463">
        <f>SUM(D86:D92)</f>
        <v>99.17355</v>
      </c>
      <c r="E85" s="469">
        <v>0</v>
      </c>
      <c r="F85" s="469">
        <f>SUM(F86:F92)</f>
        <v>0</v>
      </c>
      <c r="G85" s="469">
        <f>SUM(G86:G92)</f>
        <v>0</v>
      </c>
      <c r="H85" s="470">
        <f>SUM(H86:H92)</f>
        <v>0</v>
      </c>
    </row>
    <row r="86" spans="1:10" ht="19.5" customHeight="1" thickBot="1">
      <c r="A86" s="98" t="s">
        <v>108</v>
      </c>
      <c r="B86" s="306">
        <v>652</v>
      </c>
      <c r="C86" s="306">
        <v>68</v>
      </c>
      <c r="D86" s="460">
        <v>99.17355</v>
      </c>
      <c r="E86" s="466">
        <v>0</v>
      </c>
      <c r="F86" s="466">
        <v>0</v>
      </c>
      <c r="G86" s="466">
        <v>0</v>
      </c>
      <c r="H86" s="466">
        <v>0</v>
      </c>
      <c r="J86" s="493"/>
    </row>
    <row r="87" spans="1:8" ht="19.5" customHeight="1" thickBot="1">
      <c r="A87" s="98" t="s">
        <v>109</v>
      </c>
      <c r="B87" s="306">
        <v>653</v>
      </c>
      <c r="C87" s="306">
        <v>69</v>
      </c>
      <c r="D87" s="467">
        <v>0</v>
      </c>
      <c r="E87" s="467">
        <v>0</v>
      </c>
      <c r="F87" s="467">
        <v>0</v>
      </c>
      <c r="G87" s="467">
        <v>0</v>
      </c>
      <c r="H87" s="467">
        <v>0</v>
      </c>
    </row>
    <row r="88" spans="1:8" ht="19.5" customHeight="1" thickBot="1">
      <c r="A88" s="98" t="s">
        <v>110</v>
      </c>
      <c r="B88" s="306">
        <v>654</v>
      </c>
      <c r="C88" s="306">
        <v>70</v>
      </c>
      <c r="D88" s="467">
        <v>0</v>
      </c>
      <c r="E88" s="467">
        <v>0</v>
      </c>
      <c r="F88" s="467">
        <v>0</v>
      </c>
      <c r="G88" s="467">
        <v>0</v>
      </c>
      <c r="H88" s="467">
        <v>0</v>
      </c>
    </row>
    <row r="89" spans="1:8" ht="19.5" customHeight="1" thickBot="1">
      <c r="A89" s="98" t="s">
        <v>111</v>
      </c>
      <c r="B89" s="306">
        <v>655</v>
      </c>
      <c r="C89" s="306">
        <v>71</v>
      </c>
      <c r="D89" s="467">
        <v>0</v>
      </c>
      <c r="E89" s="467">
        <v>0</v>
      </c>
      <c r="F89" s="467">
        <v>0</v>
      </c>
      <c r="G89" s="467">
        <v>0</v>
      </c>
      <c r="H89" s="467">
        <v>0</v>
      </c>
    </row>
    <row r="90" spans="1:8" ht="19.5" customHeight="1" thickBot="1">
      <c r="A90" s="98" t="s">
        <v>112</v>
      </c>
      <c r="B90" s="306">
        <v>656</v>
      </c>
      <c r="C90" s="306">
        <v>72</v>
      </c>
      <c r="D90" s="467">
        <v>0</v>
      </c>
      <c r="E90" s="467">
        <v>0</v>
      </c>
      <c r="F90" s="467">
        <v>0</v>
      </c>
      <c r="G90" s="467">
        <v>0</v>
      </c>
      <c r="H90" s="467">
        <v>0</v>
      </c>
    </row>
    <row r="91" spans="1:8" ht="19.5" customHeight="1" thickBot="1">
      <c r="A91" s="98" t="s">
        <v>113</v>
      </c>
      <c r="B91" s="306">
        <v>657</v>
      </c>
      <c r="C91" s="306">
        <v>73</v>
      </c>
      <c r="D91" s="467">
        <v>0</v>
      </c>
      <c r="E91" s="467">
        <v>0</v>
      </c>
      <c r="F91" s="467">
        <v>0</v>
      </c>
      <c r="G91" s="467">
        <v>0</v>
      </c>
      <c r="H91" s="467">
        <v>0</v>
      </c>
    </row>
    <row r="92" spans="1:8" ht="19.5" customHeight="1" thickBot="1">
      <c r="A92" s="101" t="s">
        <v>114</v>
      </c>
      <c r="B92" s="301">
        <v>659</v>
      </c>
      <c r="C92" s="301">
        <v>74</v>
      </c>
      <c r="D92" s="468">
        <v>0</v>
      </c>
      <c r="E92" s="468">
        <v>0</v>
      </c>
      <c r="F92" s="468">
        <v>0</v>
      </c>
      <c r="G92" s="468">
        <v>0</v>
      </c>
      <c r="H92" s="468">
        <v>0</v>
      </c>
    </row>
    <row r="93" spans="1:8" ht="19.5" customHeight="1" thickBot="1">
      <c r="A93" s="408" t="s">
        <v>145</v>
      </c>
      <c r="B93" s="409"/>
      <c r="C93" s="409">
        <v>75</v>
      </c>
      <c r="D93" s="469">
        <f>SUM(D94:D96)</f>
        <v>0</v>
      </c>
      <c r="E93" s="469">
        <v>0</v>
      </c>
      <c r="F93" s="469">
        <f>SUM(F94:F96)</f>
        <v>0</v>
      </c>
      <c r="G93" s="469">
        <f>SUM(G94:G96)</f>
        <v>0</v>
      </c>
      <c r="H93" s="470">
        <f>SUM(H94:H96)</f>
        <v>0</v>
      </c>
    </row>
    <row r="94" spans="1:8" ht="19.5" customHeight="1" thickBot="1">
      <c r="A94" s="98" t="s">
        <v>116</v>
      </c>
      <c r="B94" s="306">
        <v>681</v>
      </c>
      <c r="C94" s="306">
        <v>76</v>
      </c>
      <c r="D94" s="466">
        <v>0</v>
      </c>
      <c r="E94" s="466">
        <v>0</v>
      </c>
      <c r="F94" s="466">
        <v>0</v>
      </c>
      <c r="G94" s="466">
        <v>0</v>
      </c>
      <c r="H94" s="466">
        <v>0</v>
      </c>
    </row>
    <row r="95" spans="1:8" ht="19.5" customHeight="1" thickBot="1">
      <c r="A95" s="98" t="s">
        <v>117</v>
      </c>
      <c r="B95" s="306">
        <v>682</v>
      </c>
      <c r="C95" s="306">
        <v>77</v>
      </c>
      <c r="D95" s="467">
        <v>0</v>
      </c>
      <c r="E95" s="467">
        <v>0</v>
      </c>
      <c r="F95" s="467">
        <v>0</v>
      </c>
      <c r="G95" s="467">
        <v>0</v>
      </c>
      <c r="H95" s="467">
        <v>0</v>
      </c>
    </row>
    <row r="96" spans="1:8" ht="19.5" customHeight="1" thickBot="1">
      <c r="A96" s="101" t="s">
        <v>146</v>
      </c>
      <c r="B96" s="301">
        <v>684</v>
      </c>
      <c r="C96" s="301">
        <v>78</v>
      </c>
      <c r="D96" s="468">
        <v>0</v>
      </c>
      <c r="E96" s="468">
        <v>0</v>
      </c>
      <c r="F96" s="468">
        <v>0</v>
      </c>
      <c r="G96" s="468">
        <v>0</v>
      </c>
      <c r="H96" s="494">
        <v>0</v>
      </c>
    </row>
    <row r="97" spans="1:8" ht="19.5" customHeight="1" thickBot="1">
      <c r="A97" s="408" t="s">
        <v>147</v>
      </c>
      <c r="B97" s="409"/>
      <c r="C97" s="409">
        <v>79</v>
      </c>
      <c r="D97" s="463">
        <f>SUM(D98:D99)</f>
        <v>36743.654</v>
      </c>
      <c r="E97" s="463">
        <f>SUM(E98:E99)</f>
        <v>31383</v>
      </c>
      <c r="F97" s="463">
        <f>SUM(F98:F99)</f>
        <v>24326240</v>
      </c>
      <c r="G97" s="463">
        <f>SUM(G98:G99)</f>
        <v>31995306</v>
      </c>
      <c r="H97" s="495">
        <f>SUM(H98:H99)</f>
        <v>47705584.57</v>
      </c>
    </row>
    <row r="98" spans="1:8" ht="19.5" customHeight="1" thickBot="1">
      <c r="A98" s="98" t="s">
        <v>120</v>
      </c>
      <c r="B98" s="306">
        <v>691</v>
      </c>
      <c r="C98" s="306">
        <v>80</v>
      </c>
      <c r="D98" s="460">
        <v>36743.654</v>
      </c>
      <c r="E98" s="460">
        <v>31743</v>
      </c>
      <c r="F98" s="460">
        <v>24326240</v>
      </c>
      <c r="G98" s="460">
        <v>32117566</v>
      </c>
      <c r="H98" s="496">
        <v>47641610.57</v>
      </c>
    </row>
    <row r="99" spans="1:9" ht="19.5" customHeight="1" thickBot="1">
      <c r="A99" s="101" t="s">
        <v>148</v>
      </c>
      <c r="B99" s="301">
        <v>691</v>
      </c>
      <c r="C99" s="301">
        <v>81</v>
      </c>
      <c r="D99" s="468">
        <v>0</v>
      </c>
      <c r="E99" s="462">
        <v>-360</v>
      </c>
      <c r="F99" s="468">
        <v>0</v>
      </c>
      <c r="G99" s="462">
        <v>-122260</v>
      </c>
      <c r="H99" s="497">
        <v>63974</v>
      </c>
      <c r="I99" t="s">
        <v>165</v>
      </c>
    </row>
    <row r="100" spans="1:8" ht="19.5" customHeight="1" thickBot="1">
      <c r="A100" s="417" t="s">
        <v>121</v>
      </c>
      <c r="B100" s="768"/>
      <c r="C100" s="770">
        <v>82</v>
      </c>
      <c r="D100" s="757">
        <f>SUM(D63,D67,D72,D77,D85,D93,D97)</f>
        <v>44340.40786000001</v>
      </c>
      <c r="E100" s="755">
        <f>E97+E93+E85+E77+E72+E67+E63</f>
        <v>41763</v>
      </c>
      <c r="F100" s="755">
        <f>SUM(F63+F67+F72+F77+F85+F93+F97)</f>
        <v>34685293.4</v>
      </c>
      <c r="G100" s="755">
        <f>SUM(G63+G67+G72+G77+G85+G93+G97)</f>
        <v>42354359.31</v>
      </c>
      <c r="H100" s="775">
        <f>SUM(H63+H67+H72+H77+H85+H93+H97)</f>
        <v>61575192.64</v>
      </c>
    </row>
    <row r="101" spans="1:10" ht="19.5" customHeight="1" thickBot="1" thickTop="1">
      <c r="A101" s="459" t="s">
        <v>122</v>
      </c>
      <c r="B101" s="769"/>
      <c r="C101" s="771"/>
      <c r="D101" s="758"/>
      <c r="E101" s="756"/>
      <c r="F101" s="756"/>
      <c r="G101" s="756"/>
      <c r="H101" s="776"/>
      <c r="I101" s="212"/>
      <c r="J101" s="212"/>
    </row>
    <row r="102" spans="1:8" ht="19.5" customHeight="1" thickBot="1">
      <c r="A102" s="417" t="s">
        <v>123</v>
      </c>
      <c r="B102" s="768"/>
      <c r="C102" s="770">
        <v>83</v>
      </c>
      <c r="D102" s="757">
        <f>SUM(D100-D58)</f>
        <v>-266.8246599999911</v>
      </c>
      <c r="E102" s="755">
        <f>E100-E58</f>
        <v>-1719.2109999999957</v>
      </c>
      <c r="F102" s="755">
        <f>SUM(F100-F58)</f>
        <v>22901.039999991655</v>
      </c>
      <c r="G102" s="755">
        <f>SUM(G100-G58)</f>
        <v>22901.179999999702</v>
      </c>
      <c r="H102" s="772">
        <f>SUM(H100-H58)</f>
        <v>430200.6799999997</v>
      </c>
    </row>
    <row r="103" spans="1:8" ht="19.5" customHeight="1" thickBot="1" thickTop="1">
      <c r="A103" s="418" t="s">
        <v>149</v>
      </c>
      <c r="B103" s="769"/>
      <c r="C103" s="771"/>
      <c r="D103" s="758"/>
      <c r="E103" s="756"/>
      <c r="F103" s="756"/>
      <c r="G103" s="756"/>
      <c r="H103" s="773"/>
    </row>
    <row r="104" spans="1:10" ht="19.5" customHeight="1" thickBot="1">
      <c r="A104" s="171" t="s">
        <v>125</v>
      </c>
      <c r="B104" s="301">
        <v>591</v>
      </c>
      <c r="C104" s="301">
        <v>84</v>
      </c>
      <c r="D104" s="475">
        <v>0</v>
      </c>
      <c r="E104" s="475"/>
      <c r="F104" s="465">
        <v>22901</v>
      </c>
      <c r="G104" s="465">
        <v>22901.5</v>
      </c>
      <c r="H104" s="475">
        <v>0</v>
      </c>
      <c r="J104" s="371"/>
    </row>
    <row r="105" spans="1:8" ht="19.5" customHeight="1" thickBot="1">
      <c r="A105" s="417" t="s">
        <v>126</v>
      </c>
      <c r="B105" s="768"/>
      <c r="C105" s="770">
        <v>85</v>
      </c>
      <c r="D105" s="757">
        <f>D102</f>
        <v>-266.8246599999911</v>
      </c>
      <c r="E105" s="755"/>
      <c r="F105" s="755">
        <f>SUM(F102-F104)</f>
        <v>0.03999999165534973</v>
      </c>
      <c r="G105" s="755">
        <f>SUM(G102-G104)</f>
        <v>-0.3200000002980232</v>
      </c>
      <c r="H105" s="772">
        <f>SUM(H102-H104)</f>
        <v>430200.6799999997</v>
      </c>
    </row>
    <row r="106" spans="1:8" ht="19.5" customHeight="1" thickBot="1" thickTop="1">
      <c r="A106" s="418" t="s">
        <v>150</v>
      </c>
      <c r="B106" s="769"/>
      <c r="C106" s="771"/>
      <c r="D106" s="758"/>
      <c r="E106" s="756"/>
      <c r="F106" s="756"/>
      <c r="G106" s="756"/>
      <c r="H106" s="773"/>
    </row>
    <row r="108" spans="1:4" ht="21.75" customHeight="1">
      <c r="A108" s="498" t="s">
        <v>177</v>
      </c>
      <c r="B108" s="498"/>
      <c r="C108" s="498"/>
      <c r="D108" s="498"/>
    </row>
    <row r="109" spans="1:4" ht="12.75">
      <c r="A109" s="498"/>
      <c r="B109" s="498"/>
      <c r="C109" s="498"/>
      <c r="D109" s="498"/>
    </row>
    <row r="110" spans="1:4" ht="12.75">
      <c r="A110" s="498"/>
      <c r="B110" s="498"/>
      <c r="C110" s="498"/>
      <c r="D110" s="498"/>
    </row>
    <row r="111" spans="1:4" ht="12.75">
      <c r="A111" s="498" t="s">
        <v>151</v>
      </c>
      <c r="B111" s="498"/>
      <c r="C111" s="498"/>
      <c r="D111" s="498"/>
    </row>
    <row r="112" spans="1:4" ht="12.75">
      <c r="A112" s="498" t="s">
        <v>178</v>
      </c>
      <c r="B112" s="498"/>
      <c r="C112" s="498"/>
      <c r="D112" s="498"/>
    </row>
    <row r="113" spans="1:4" ht="12.75">
      <c r="A113" s="498" t="s">
        <v>179</v>
      </c>
      <c r="B113" s="498"/>
      <c r="C113" s="498"/>
      <c r="D113" s="498"/>
    </row>
    <row r="114" spans="1:4" ht="12.75">
      <c r="A114" s="498"/>
      <c r="B114" s="498"/>
      <c r="C114" s="498"/>
      <c r="D114" s="498"/>
    </row>
    <row r="115" spans="1:4" ht="12.75">
      <c r="A115" s="498" t="s">
        <v>152</v>
      </c>
      <c r="B115" s="498"/>
      <c r="C115" s="498"/>
      <c r="D115" s="498"/>
    </row>
  </sheetData>
  <sheetProtection/>
  <mergeCells count="45">
    <mergeCell ref="A6:H6"/>
    <mergeCell ref="A7:H7"/>
    <mergeCell ref="A8:H8"/>
    <mergeCell ref="A9:H9"/>
    <mergeCell ref="C102:C103"/>
    <mergeCell ref="B105:B106"/>
    <mergeCell ref="C105:C106"/>
    <mergeCell ref="G100:G101"/>
    <mergeCell ref="H100:H101"/>
    <mergeCell ref="B102:B103"/>
    <mergeCell ref="B100:B101"/>
    <mergeCell ref="C100:C101"/>
    <mergeCell ref="H105:H106"/>
    <mergeCell ref="H102:H103"/>
    <mergeCell ref="D100:D101"/>
    <mergeCell ref="E100:E101"/>
    <mergeCell ref="F100:F101"/>
    <mergeCell ref="D105:D106"/>
    <mergeCell ref="E105:E106"/>
    <mergeCell ref="F105:F106"/>
    <mergeCell ref="A10:E10"/>
    <mergeCell ref="A11:A12"/>
    <mergeCell ref="C11:C12"/>
    <mergeCell ref="A60:A61"/>
    <mergeCell ref="C60:C61"/>
    <mergeCell ref="D60:D61"/>
    <mergeCell ref="B60:B61"/>
    <mergeCell ref="D11:D12"/>
    <mergeCell ref="E60:E61"/>
    <mergeCell ref="G105:G106"/>
    <mergeCell ref="D102:D103"/>
    <mergeCell ref="A1:H1"/>
    <mergeCell ref="A2:H2"/>
    <mergeCell ref="A3:H3"/>
    <mergeCell ref="A5:H5"/>
    <mergeCell ref="E11:E12"/>
    <mergeCell ref="E102:E103"/>
    <mergeCell ref="F102:F103"/>
    <mergeCell ref="G102:G103"/>
    <mergeCell ref="F60:F61"/>
    <mergeCell ref="H60:H61"/>
    <mergeCell ref="H11:H12"/>
    <mergeCell ref="G11:G12"/>
    <mergeCell ref="G60:G61"/>
    <mergeCell ref="F11:F12"/>
  </mergeCells>
  <printOptions/>
  <pageMargins left="0.25" right="0.25" top="0.75" bottom="0.75" header="0.3" footer="0.3"/>
  <pageSetup fitToWidth="0"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3"/>
  <sheetViews>
    <sheetView tabSelected="1" zoomScale="115" zoomScaleNormal="115" zoomScalePageLayoutView="0" workbookViewId="0" topLeftCell="A1">
      <selection activeCell="S106" sqref="S106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3" width="4.28125" style="0" customWidth="1"/>
    <col min="4" max="4" width="11.7109375" style="561" hidden="1" customWidth="1"/>
    <col min="5" max="6" width="11.7109375" style="561" customWidth="1"/>
    <col min="7" max="7" width="11.7109375" style="561" hidden="1" customWidth="1"/>
    <col min="8" max="8" width="10.00390625" style="561" hidden="1" customWidth="1"/>
    <col min="9" max="9" width="11.7109375" style="561" customWidth="1"/>
    <col min="10" max="10" width="11.57421875" style="561" customWidth="1"/>
    <col min="11" max="11" width="11.7109375" style="561" hidden="1" customWidth="1"/>
    <col min="12" max="12" width="0.13671875" style="561" customWidth="1"/>
    <col min="13" max="15" width="11.7109375" style="561" customWidth="1"/>
    <col min="16" max="16" width="14.140625" style="0" customWidth="1"/>
    <col min="17" max="17" width="11.7109375" style="0" customWidth="1"/>
    <col min="18" max="18" width="12.00390625" style="0" customWidth="1"/>
    <col min="19" max="19" width="39.57421875" style="0" customWidth="1"/>
  </cols>
  <sheetData>
    <row r="1" spans="1:17" ht="14.25">
      <c r="A1" s="499"/>
      <c r="B1" s="499"/>
      <c r="C1" s="499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499"/>
      <c r="Q1" s="499"/>
    </row>
    <row r="2" spans="1:17" ht="14.25">
      <c r="A2" s="500" t="s">
        <v>2</v>
      </c>
      <c r="B2" s="500"/>
      <c r="C2" s="500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00"/>
      <c r="Q2" s="500"/>
    </row>
    <row r="3" spans="1:17" ht="12.75">
      <c r="A3" s="501"/>
      <c r="B3" s="501"/>
      <c r="C3" s="501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01"/>
      <c r="Q3" s="501"/>
    </row>
    <row r="4" spans="1:17" ht="12.75">
      <c r="A4" s="502" t="s">
        <v>208</v>
      </c>
      <c r="B4" s="502"/>
      <c r="C4" s="502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02"/>
      <c r="Q4" s="502"/>
    </row>
    <row r="5" spans="1:17" ht="12.75">
      <c r="A5" s="502" t="s">
        <v>180</v>
      </c>
      <c r="B5" s="502"/>
      <c r="C5" s="502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02"/>
      <c r="Q5" s="502"/>
    </row>
    <row r="6" spans="1:17" ht="12.75">
      <c r="A6" s="502" t="s">
        <v>181</v>
      </c>
      <c r="B6" s="502"/>
      <c r="C6" s="502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02" t="s">
        <v>214</v>
      </c>
      <c r="Q6" s="502"/>
    </row>
    <row r="7" spans="1:17" ht="12.75">
      <c r="A7" s="502" t="s">
        <v>182</v>
      </c>
      <c r="B7" s="502"/>
      <c r="C7" s="502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02"/>
      <c r="Q7" s="502"/>
    </row>
    <row r="8" spans="1:17" ht="13.5" thickBot="1">
      <c r="A8" s="503"/>
      <c r="B8" s="503"/>
      <c r="C8" s="503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03"/>
      <c r="Q8" s="503"/>
    </row>
    <row r="9" spans="1:17" ht="49.5" customHeight="1" thickBot="1">
      <c r="A9" s="504" t="s">
        <v>8</v>
      </c>
      <c r="B9" s="505" t="s">
        <v>183</v>
      </c>
      <c r="C9" s="506" t="s">
        <v>184</v>
      </c>
      <c r="D9" s="562" t="s">
        <v>185</v>
      </c>
      <c r="E9" s="562" t="s">
        <v>186</v>
      </c>
      <c r="F9" s="562" t="s">
        <v>187</v>
      </c>
      <c r="G9" s="562" t="s">
        <v>210</v>
      </c>
      <c r="H9" s="616" t="s">
        <v>211</v>
      </c>
      <c r="I9" s="562" t="s">
        <v>210</v>
      </c>
      <c r="J9" s="562" t="s">
        <v>211</v>
      </c>
      <c r="K9" s="562" t="s">
        <v>212</v>
      </c>
      <c r="L9" s="639" t="s">
        <v>213</v>
      </c>
      <c r="M9" s="562" t="s">
        <v>212</v>
      </c>
      <c r="N9" s="562" t="s">
        <v>213</v>
      </c>
      <c r="O9" s="640" t="s">
        <v>215</v>
      </c>
      <c r="P9" s="504" t="s">
        <v>219</v>
      </c>
      <c r="Q9" s="562" t="s">
        <v>188</v>
      </c>
    </row>
    <row r="10" spans="1:17" ht="19.5" customHeight="1" thickBot="1" thickTop="1">
      <c r="A10" s="507" t="s">
        <v>28</v>
      </c>
      <c r="B10" s="508"/>
      <c r="C10" s="509"/>
      <c r="D10" s="563" t="s">
        <v>29</v>
      </c>
      <c r="E10" s="563" t="s">
        <v>29</v>
      </c>
      <c r="F10" s="564" t="s">
        <v>29</v>
      </c>
      <c r="G10" s="563" t="s">
        <v>189</v>
      </c>
      <c r="H10" s="563" t="s">
        <v>189</v>
      </c>
      <c r="I10" s="563" t="s">
        <v>189</v>
      </c>
      <c r="J10" s="563" t="s">
        <v>189</v>
      </c>
      <c r="K10" s="563" t="s">
        <v>189</v>
      </c>
      <c r="L10" s="563" t="s">
        <v>189</v>
      </c>
      <c r="M10" s="649" t="s">
        <v>189</v>
      </c>
      <c r="N10" s="650" t="s">
        <v>189</v>
      </c>
      <c r="O10" s="632" t="s">
        <v>189</v>
      </c>
      <c r="P10" s="563" t="s">
        <v>190</v>
      </c>
      <c r="Q10" s="564" t="s">
        <v>29</v>
      </c>
    </row>
    <row r="11" spans="1:17" ht="19.5" customHeight="1" thickBot="1" thickTop="1">
      <c r="A11" s="510" t="s">
        <v>191</v>
      </c>
      <c r="B11" s="511"/>
      <c r="C11" s="512">
        <v>1</v>
      </c>
      <c r="D11" s="565">
        <f>SUM(D12:D15)</f>
        <v>1297.05472</v>
      </c>
      <c r="E11" s="565">
        <f>SUM(E12:E15)</f>
        <v>1198.16076</v>
      </c>
      <c r="F11" s="565">
        <f>SUM(F12:F15)</f>
        <v>1924.2642799999999</v>
      </c>
      <c r="G11" s="565">
        <f>SUM(G12:G15)</f>
        <v>1381760.52</v>
      </c>
      <c r="H11" s="565">
        <f>SUM(H12:H15)</f>
        <v>1941207.19</v>
      </c>
      <c r="I11" s="565">
        <f>G11/$T$12</f>
        <v>1381.76052</v>
      </c>
      <c r="J11" s="565">
        <f>H11/$T$12</f>
        <v>1941.2071899999999</v>
      </c>
      <c r="K11" s="565">
        <f>I11/$T$12</f>
        <v>1.38176052</v>
      </c>
      <c r="L11" s="565">
        <f>J11/$T$12</f>
        <v>1.9412071899999999</v>
      </c>
      <c r="M11" s="641">
        <f>SUM(M12:M15)</f>
        <v>632.788</v>
      </c>
      <c r="N11" s="642">
        <f>SUM(N12:N15)</f>
        <v>1105.779</v>
      </c>
      <c r="O11" s="642">
        <f>SUM(O12:O15)</f>
        <v>2469</v>
      </c>
      <c r="P11" s="624">
        <f>O11/N11</f>
        <v>2.232815056173069</v>
      </c>
      <c r="Q11" s="578">
        <f>O11-J11</f>
        <v>527.7928100000001</v>
      </c>
    </row>
    <row r="12" spans="1:22" ht="19.5" customHeight="1" thickBot="1" thickTop="1">
      <c r="A12" s="513" t="s">
        <v>34</v>
      </c>
      <c r="B12" s="514">
        <v>501</v>
      </c>
      <c r="C12" s="515">
        <v>2</v>
      </c>
      <c r="D12" s="593">
        <v>741.88713</v>
      </c>
      <c r="E12" s="567">
        <v>508.81991</v>
      </c>
      <c r="F12" s="567">
        <v>1208.92313</v>
      </c>
      <c r="G12" s="567">
        <v>602717.12</v>
      </c>
      <c r="H12" s="567">
        <v>1142163.79</v>
      </c>
      <c r="I12" s="618">
        <f aca="true" t="shared" si="0" ref="I12:I55">G12/$T$12</f>
        <v>602.71712</v>
      </c>
      <c r="J12" s="618">
        <f aca="true" t="shared" si="1" ref="J12:J55">H12/$T$12</f>
        <v>1142.16379</v>
      </c>
      <c r="K12" s="572">
        <v>530606</v>
      </c>
      <c r="L12" s="572">
        <v>869730</v>
      </c>
      <c r="M12" s="643">
        <f aca="true" t="shared" si="2" ref="M12:N15">K12/$T$12</f>
        <v>530.606</v>
      </c>
      <c r="N12" s="644">
        <f t="shared" si="2"/>
        <v>869.73</v>
      </c>
      <c r="O12" s="634">
        <v>700</v>
      </c>
      <c r="P12" s="624">
        <f aca="true" t="shared" si="3" ref="P12:P55">O12/N12</f>
        <v>0.8048474814022742</v>
      </c>
      <c r="Q12" s="578">
        <f aca="true" t="shared" si="4" ref="Q12:Q55">O12-J12</f>
        <v>-442.16379000000006</v>
      </c>
      <c r="R12" s="659"/>
      <c r="S12" s="663"/>
      <c r="T12" s="664">
        <v>1000</v>
      </c>
      <c r="V12" s="617"/>
    </row>
    <row r="13" spans="1:20" ht="19.5" customHeight="1" thickBot="1">
      <c r="A13" s="516" t="s">
        <v>35</v>
      </c>
      <c r="B13" s="517">
        <v>502</v>
      </c>
      <c r="C13" s="518">
        <v>3</v>
      </c>
      <c r="D13" s="594">
        <v>555.16759</v>
      </c>
      <c r="E13" s="569">
        <v>689.3408499999999</v>
      </c>
      <c r="F13" s="569">
        <v>715.34115</v>
      </c>
      <c r="G13" s="569">
        <v>779043.4</v>
      </c>
      <c r="H13" s="569">
        <v>799043.4</v>
      </c>
      <c r="I13" s="618">
        <f t="shared" si="0"/>
        <v>779.0434</v>
      </c>
      <c r="J13" s="618">
        <f t="shared" si="1"/>
        <v>799.0434</v>
      </c>
      <c r="K13" s="572">
        <v>102182</v>
      </c>
      <c r="L13" s="572">
        <v>236049</v>
      </c>
      <c r="M13" s="643">
        <f t="shared" si="2"/>
        <v>102.182</v>
      </c>
      <c r="N13" s="644">
        <f t="shared" si="2"/>
        <v>236.049</v>
      </c>
      <c r="O13" s="635">
        <v>1769</v>
      </c>
      <c r="P13" s="624">
        <f t="shared" si="3"/>
        <v>7.494206711318412</v>
      </c>
      <c r="Q13" s="578">
        <f t="shared" si="4"/>
        <v>969.9566</v>
      </c>
      <c r="R13" s="661" t="s">
        <v>204</v>
      </c>
      <c r="S13" s="665"/>
      <c r="T13" s="664"/>
    </row>
    <row r="14" spans="1:20" ht="19.5" customHeight="1" thickBot="1">
      <c r="A14" s="513" t="s">
        <v>36</v>
      </c>
      <c r="B14" s="514">
        <v>503</v>
      </c>
      <c r="C14" s="515">
        <v>4</v>
      </c>
      <c r="D14" s="594">
        <v>0</v>
      </c>
      <c r="E14" s="569">
        <v>0</v>
      </c>
      <c r="F14" s="569">
        <v>0</v>
      </c>
      <c r="G14" s="569">
        <v>0</v>
      </c>
      <c r="H14" s="569">
        <v>0</v>
      </c>
      <c r="I14" s="618">
        <f t="shared" si="0"/>
        <v>0</v>
      </c>
      <c r="J14" s="618">
        <f t="shared" si="1"/>
        <v>0</v>
      </c>
      <c r="K14" s="572">
        <v>0</v>
      </c>
      <c r="L14" s="572">
        <v>0</v>
      </c>
      <c r="M14" s="643">
        <f t="shared" si="2"/>
        <v>0</v>
      </c>
      <c r="N14" s="644">
        <f t="shared" si="2"/>
        <v>0</v>
      </c>
      <c r="O14" s="635">
        <v>0</v>
      </c>
      <c r="P14" s="624" t="e">
        <f t="shared" si="3"/>
        <v>#DIV/0!</v>
      </c>
      <c r="Q14" s="578">
        <f t="shared" si="4"/>
        <v>0</v>
      </c>
      <c r="R14" s="662"/>
      <c r="S14" s="666"/>
      <c r="T14" s="664"/>
    </row>
    <row r="15" spans="1:20" ht="19.5" customHeight="1" thickBot="1">
      <c r="A15" s="519" t="s">
        <v>37</v>
      </c>
      <c r="B15" s="520">
        <v>504</v>
      </c>
      <c r="C15" s="515">
        <v>5</v>
      </c>
      <c r="D15" s="595">
        <v>0</v>
      </c>
      <c r="E15" s="571">
        <v>0</v>
      </c>
      <c r="F15" s="571">
        <v>0</v>
      </c>
      <c r="G15" s="571">
        <v>0</v>
      </c>
      <c r="H15" s="571">
        <v>0</v>
      </c>
      <c r="I15" s="618">
        <f t="shared" si="0"/>
        <v>0</v>
      </c>
      <c r="J15" s="618">
        <f t="shared" si="1"/>
        <v>0</v>
      </c>
      <c r="K15" s="572">
        <v>0</v>
      </c>
      <c r="L15" s="572">
        <v>0</v>
      </c>
      <c r="M15" s="643">
        <f t="shared" si="2"/>
        <v>0</v>
      </c>
      <c r="N15" s="644">
        <f t="shared" si="2"/>
        <v>0</v>
      </c>
      <c r="O15" s="635">
        <v>0</v>
      </c>
      <c r="P15" s="624" t="e">
        <f t="shared" si="3"/>
        <v>#DIV/0!</v>
      </c>
      <c r="Q15" s="578">
        <f t="shared" si="4"/>
        <v>0</v>
      </c>
      <c r="R15" s="660"/>
      <c r="S15" s="666"/>
      <c r="T15" s="664"/>
    </row>
    <row r="16" spans="1:20" ht="19.5" customHeight="1" thickBot="1" thickTop="1">
      <c r="A16" s="510" t="s">
        <v>38</v>
      </c>
      <c r="B16" s="511"/>
      <c r="C16" s="512">
        <v>6</v>
      </c>
      <c r="D16" s="565">
        <f>SUM(D17:D20)</f>
        <v>898.71933</v>
      </c>
      <c r="E16" s="565">
        <f>SUM(E17:E20)</f>
        <v>1181.71341</v>
      </c>
      <c r="F16" s="565">
        <f>SUM(F17:F20)</f>
        <v>1669.6298000000002</v>
      </c>
      <c r="G16" s="565">
        <f>SUM(G17:G20)</f>
        <v>1286999.37</v>
      </c>
      <c r="H16" s="565">
        <f>SUM(H17:H20)</f>
        <v>2448766.83</v>
      </c>
      <c r="I16" s="565">
        <f t="shared" si="0"/>
        <v>1286.99937</v>
      </c>
      <c r="J16" s="565">
        <f t="shared" si="1"/>
        <v>2448.76683</v>
      </c>
      <c r="K16" s="565">
        <f>I16/$T$12</f>
        <v>1.28699937</v>
      </c>
      <c r="L16" s="565">
        <f>J16/$T$12</f>
        <v>2.44876683</v>
      </c>
      <c r="M16" s="641">
        <f>SUM(M17:M20)</f>
        <v>1061.205</v>
      </c>
      <c r="N16" s="642">
        <f>SUM(N17:N20)</f>
        <v>2327.4759999999997</v>
      </c>
      <c r="O16" s="642">
        <f>SUM(O17:O20)</f>
        <v>2020</v>
      </c>
      <c r="P16" s="624">
        <f t="shared" si="3"/>
        <v>0.8678929449755874</v>
      </c>
      <c r="Q16" s="578">
        <f t="shared" si="4"/>
        <v>-428.76683</v>
      </c>
      <c r="R16" s="659"/>
      <c r="S16" s="666"/>
      <c r="T16" s="664"/>
    </row>
    <row r="17" spans="1:20" ht="19.5" customHeight="1" thickBot="1" thickTop="1">
      <c r="A17" s="513" t="s">
        <v>39</v>
      </c>
      <c r="B17" s="514">
        <v>511</v>
      </c>
      <c r="C17" s="515">
        <v>7</v>
      </c>
      <c r="D17" s="596">
        <v>80.00377999999999</v>
      </c>
      <c r="E17" s="567">
        <v>114.28211</v>
      </c>
      <c r="F17" s="567">
        <v>143.96047000000002</v>
      </c>
      <c r="G17" s="567">
        <v>256329.57</v>
      </c>
      <c r="H17" s="567">
        <v>293662.89</v>
      </c>
      <c r="I17" s="618">
        <f t="shared" si="0"/>
        <v>256.32957</v>
      </c>
      <c r="J17" s="618">
        <f t="shared" si="1"/>
        <v>293.66289</v>
      </c>
      <c r="K17" s="572">
        <v>219511</v>
      </c>
      <c r="L17" s="572">
        <v>356415</v>
      </c>
      <c r="M17" s="643">
        <f aca="true" t="shared" si="5" ref="M17:N20">K17/$T$12</f>
        <v>219.511</v>
      </c>
      <c r="N17" s="644">
        <f t="shared" si="5"/>
        <v>356.415</v>
      </c>
      <c r="O17" s="634">
        <v>250</v>
      </c>
      <c r="P17" s="624">
        <f t="shared" si="3"/>
        <v>0.7014295133482036</v>
      </c>
      <c r="Q17" s="578">
        <f t="shared" si="4"/>
        <v>-43.662890000000004</v>
      </c>
      <c r="R17" s="659"/>
      <c r="S17" s="663"/>
      <c r="T17" s="664"/>
    </row>
    <row r="18" spans="1:20" ht="19.5" customHeight="1" thickBot="1">
      <c r="A18" s="513" t="s">
        <v>40</v>
      </c>
      <c r="B18" s="514">
        <v>512</v>
      </c>
      <c r="C18" s="515">
        <v>8</v>
      </c>
      <c r="D18" s="594">
        <v>17.015</v>
      </c>
      <c r="E18" s="569">
        <v>8.717</v>
      </c>
      <c r="F18" s="569">
        <v>72.699</v>
      </c>
      <c r="G18" s="569">
        <v>21866</v>
      </c>
      <c r="H18" s="569">
        <v>257189.8</v>
      </c>
      <c r="I18" s="618">
        <f t="shared" si="0"/>
        <v>21.866</v>
      </c>
      <c r="J18" s="618">
        <f t="shared" si="1"/>
        <v>257.1898</v>
      </c>
      <c r="K18" s="572">
        <v>24681</v>
      </c>
      <c r="L18" s="572">
        <v>267911</v>
      </c>
      <c r="M18" s="643">
        <f t="shared" si="5"/>
        <v>24.681</v>
      </c>
      <c r="N18" s="644">
        <f t="shared" si="5"/>
        <v>267.911</v>
      </c>
      <c r="O18" s="635">
        <v>200</v>
      </c>
      <c r="P18" s="624">
        <f t="shared" si="3"/>
        <v>0.7465165670689147</v>
      </c>
      <c r="Q18" s="578">
        <f t="shared" si="4"/>
        <v>-57.18979999999999</v>
      </c>
      <c r="R18" s="5"/>
      <c r="S18" s="630"/>
      <c r="T18" s="212"/>
    </row>
    <row r="19" spans="1:19" ht="19.5" customHeight="1" thickBot="1">
      <c r="A19" s="513" t="s">
        <v>41</v>
      </c>
      <c r="B19" s="514">
        <v>513</v>
      </c>
      <c r="C19" s="515">
        <v>9</v>
      </c>
      <c r="D19" s="594">
        <v>64.81057</v>
      </c>
      <c r="E19" s="569">
        <v>38.143010000000004</v>
      </c>
      <c r="F19" s="569">
        <v>40.245309999999996</v>
      </c>
      <c r="G19" s="569">
        <v>133568.55</v>
      </c>
      <c r="H19" s="569">
        <v>161341.97</v>
      </c>
      <c r="I19" s="618">
        <f t="shared" si="0"/>
        <v>133.56855</v>
      </c>
      <c r="J19" s="618">
        <f t="shared" si="1"/>
        <v>161.34197</v>
      </c>
      <c r="K19" s="572">
        <v>55666</v>
      </c>
      <c r="L19" s="572">
        <v>83656</v>
      </c>
      <c r="M19" s="643">
        <f t="shared" si="5"/>
        <v>55.666</v>
      </c>
      <c r="N19" s="644">
        <f t="shared" si="5"/>
        <v>83.656</v>
      </c>
      <c r="O19" s="635">
        <v>70</v>
      </c>
      <c r="P19" s="624">
        <f t="shared" si="3"/>
        <v>0.8367600650282107</v>
      </c>
      <c r="Q19" s="578">
        <f t="shared" si="4"/>
        <v>-91.34197</v>
      </c>
      <c r="R19" s="5"/>
      <c r="S19" s="630"/>
    </row>
    <row r="20" spans="1:19" ht="19.5" customHeight="1" thickBot="1">
      <c r="A20" s="521" t="s">
        <v>42</v>
      </c>
      <c r="B20" s="520">
        <v>518</v>
      </c>
      <c r="C20" s="522">
        <v>10</v>
      </c>
      <c r="D20" s="595">
        <v>736.88998</v>
      </c>
      <c r="E20" s="571">
        <v>1020.5712900000001</v>
      </c>
      <c r="F20" s="571">
        <v>1412.72502</v>
      </c>
      <c r="G20" s="571">
        <v>875235.25</v>
      </c>
      <c r="H20" s="571">
        <v>1736572.17</v>
      </c>
      <c r="I20" s="618">
        <f t="shared" si="0"/>
        <v>875.23525</v>
      </c>
      <c r="J20" s="618">
        <f t="shared" si="1"/>
        <v>1736.57217</v>
      </c>
      <c r="K20" s="572">
        <v>761347</v>
      </c>
      <c r="L20" s="572">
        <v>1619494</v>
      </c>
      <c r="M20" s="643">
        <f t="shared" si="5"/>
        <v>761.347</v>
      </c>
      <c r="N20" s="644">
        <f t="shared" si="5"/>
        <v>1619.494</v>
      </c>
      <c r="O20" s="635">
        <v>1500</v>
      </c>
      <c r="P20" s="624">
        <f t="shared" si="3"/>
        <v>0.9262152252493681</v>
      </c>
      <c r="Q20" s="578">
        <f t="shared" si="4"/>
        <v>-236.57216999999991</v>
      </c>
      <c r="R20" s="668"/>
      <c r="S20" s="667"/>
    </row>
    <row r="21" spans="1:20" ht="19.5" customHeight="1" thickBot="1" thickTop="1">
      <c r="A21" s="510" t="s">
        <v>43</v>
      </c>
      <c r="B21" s="511"/>
      <c r="C21" s="512">
        <v>11</v>
      </c>
      <c r="D21" s="565">
        <f>SUM(D22:D27)</f>
        <v>23319.06506</v>
      </c>
      <c r="E21" s="565">
        <f>SUM(E22:E27)</f>
        <v>20494.39107</v>
      </c>
      <c r="F21" s="565">
        <f>SUM(F22:F27)</f>
        <v>26503.873090000005</v>
      </c>
      <c r="G21" s="565">
        <f>SUM(G22:G27)</f>
        <v>21577954.91</v>
      </c>
      <c r="H21" s="565">
        <f>SUM(H22:H27)</f>
        <v>27251541.599999998</v>
      </c>
      <c r="I21" s="565">
        <f t="shared" si="0"/>
        <v>21577.95491</v>
      </c>
      <c r="J21" s="565">
        <f t="shared" si="1"/>
        <v>27251.541599999997</v>
      </c>
      <c r="K21" s="565">
        <f>I21/$T$12</f>
        <v>21.57795491</v>
      </c>
      <c r="L21" s="565">
        <f>J21/$T$12</f>
        <v>27.251541599999996</v>
      </c>
      <c r="M21" s="641">
        <f>SUM(M22:M27)</f>
        <v>26755.239</v>
      </c>
      <c r="N21" s="642">
        <f>SUM(N22:N27)</f>
        <v>31962.232000000004</v>
      </c>
      <c r="O21" s="658">
        <f>SUM(O22:O27)</f>
        <v>30469.5</v>
      </c>
      <c r="P21" s="624">
        <f t="shared" si="3"/>
        <v>0.9532970037887215</v>
      </c>
      <c r="Q21" s="578">
        <f t="shared" si="4"/>
        <v>3217.958400000003</v>
      </c>
      <c r="R21" s="671" t="s">
        <v>207</v>
      </c>
      <c r="S21" s="670"/>
      <c r="T21" s="664"/>
    </row>
    <row r="22" spans="1:20" ht="19.5" customHeight="1" thickBot="1" thickTop="1">
      <c r="A22" s="523" t="s">
        <v>192</v>
      </c>
      <c r="B22" s="517">
        <v>521</v>
      </c>
      <c r="C22" s="518">
        <v>12</v>
      </c>
      <c r="D22" s="567">
        <v>17162.41491</v>
      </c>
      <c r="E22" s="567">
        <v>15050.03723</v>
      </c>
      <c r="F22" s="567">
        <v>19564.8123</v>
      </c>
      <c r="G22" s="567">
        <v>15842486.54</v>
      </c>
      <c r="H22" s="567">
        <v>20096737.39</v>
      </c>
      <c r="I22" s="618">
        <f t="shared" si="0"/>
        <v>15842.48654</v>
      </c>
      <c r="J22" s="618">
        <f t="shared" si="1"/>
        <v>20096.737390000002</v>
      </c>
      <c r="K22" s="572">
        <v>19700929</v>
      </c>
      <c r="L22" s="572">
        <v>23586678</v>
      </c>
      <c r="M22" s="643">
        <f aca="true" t="shared" si="6" ref="M22:N27">K22/$T$12</f>
        <v>19700.929</v>
      </c>
      <c r="N22" s="644">
        <f t="shared" si="6"/>
        <v>23586.678</v>
      </c>
      <c r="O22" s="634">
        <v>22500</v>
      </c>
      <c r="P22" s="624">
        <f t="shared" si="3"/>
        <v>0.9539283149581301</v>
      </c>
      <c r="Q22" s="578">
        <f t="shared" si="4"/>
        <v>2403.262609999998</v>
      </c>
      <c r="R22" s="669"/>
      <c r="S22" s="670"/>
      <c r="T22" s="664"/>
    </row>
    <row r="23" spans="1:20" ht="19.5" customHeight="1" thickBot="1">
      <c r="A23" s="523" t="s">
        <v>46</v>
      </c>
      <c r="B23" s="517">
        <v>524</v>
      </c>
      <c r="C23" s="518">
        <v>13</v>
      </c>
      <c r="D23" s="569">
        <v>5747.33391</v>
      </c>
      <c r="E23" s="569">
        <v>5058.75204</v>
      </c>
      <c r="F23" s="569">
        <v>6491.449820000001</v>
      </c>
      <c r="G23" s="569">
        <v>5304680.16</v>
      </c>
      <c r="H23" s="569">
        <v>6664232.76</v>
      </c>
      <c r="I23" s="618">
        <f t="shared" si="0"/>
        <v>5304.68016</v>
      </c>
      <c r="J23" s="618">
        <f t="shared" si="1"/>
        <v>6664.23276</v>
      </c>
      <c r="K23" s="572">
        <v>6593270</v>
      </c>
      <c r="L23" s="572">
        <v>7860707</v>
      </c>
      <c r="M23" s="643">
        <f t="shared" si="6"/>
        <v>6593.27</v>
      </c>
      <c r="N23" s="644">
        <f t="shared" si="6"/>
        <v>7860.707</v>
      </c>
      <c r="O23" s="635">
        <v>7650</v>
      </c>
      <c r="P23" s="624">
        <f t="shared" si="3"/>
        <v>0.9731949047331239</v>
      </c>
      <c r="Q23" s="578">
        <f t="shared" si="4"/>
        <v>985.7672400000001</v>
      </c>
      <c r="R23" s="672"/>
      <c r="S23" s="673"/>
      <c r="T23" s="664"/>
    </row>
    <row r="24" spans="1:20" ht="19.5" customHeight="1" thickBot="1">
      <c r="A24" s="523" t="s">
        <v>47</v>
      </c>
      <c r="B24" s="517"/>
      <c r="C24" s="518"/>
      <c r="D24" s="597">
        <v>0</v>
      </c>
      <c r="E24" s="572">
        <v>0</v>
      </c>
      <c r="F24" s="569">
        <v>0</v>
      </c>
      <c r="G24" s="572">
        <v>0</v>
      </c>
      <c r="H24" s="572">
        <v>0</v>
      </c>
      <c r="I24" s="618">
        <f t="shared" si="0"/>
        <v>0</v>
      </c>
      <c r="J24" s="618">
        <f t="shared" si="1"/>
        <v>0</v>
      </c>
      <c r="K24" s="572">
        <v>0</v>
      </c>
      <c r="L24" s="572">
        <v>0</v>
      </c>
      <c r="M24" s="643">
        <f t="shared" si="6"/>
        <v>0</v>
      </c>
      <c r="N24" s="644">
        <f t="shared" si="6"/>
        <v>0</v>
      </c>
      <c r="O24" s="635">
        <v>0</v>
      </c>
      <c r="P24" s="624" t="e">
        <f t="shared" si="3"/>
        <v>#DIV/0!</v>
      </c>
      <c r="Q24" s="578">
        <f t="shared" si="4"/>
        <v>0</v>
      </c>
      <c r="S24" s="674"/>
      <c r="T24" s="664"/>
    </row>
    <row r="25" spans="1:19" ht="19.5" customHeight="1" thickBot="1">
      <c r="A25" s="523" t="s">
        <v>48</v>
      </c>
      <c r="B25" s="517">
        <v>525</v>
      </c>
      <c r="C25" s="518">
        <v>14</v>
      </c>
      <c r="D25" s="594">
        <v>0</v>
      </c>
      <c r="E25" s="569">
        <v>0</v>
      </c>
      <c r="F25" s="569">
        <v>0</v>
      </c>
      <c r="G25" s="569">
        <v>0</v>
      </c>
      <c r="H25" s="569">
        <v>0</v>
      </c>
      <c r="I25" s="618">
        <f t="shared" si="0"/>
        <v>0</v>
      </c>
      <c r="J25" s="618">
        <f t="shared" si="1"/>
        <v>0</v>
      </c>
      <c r="K25" s="572">
        <v>0</v>
      </c>
      <c r="L25" s="572">
        <v>0</v>
      </c>
      <c r="M25" s="643">
        <f t="shared" si="6"/>
        <v>0</v>
      </c>
      <c r="N25" s="644">
        <f t="shared" si="6"/>
        <v>0</v>
      </c>
      <c r="O25" s="635">
        <v>0</v>
      </c>
      <c r="P25" s="624" t="e">
        <f t="shared" si="3"/>
        <v>#DIV/0!</v>
      </c>
      <c r="Q25" s="578">
        <f t="shared" si="4"/>
        <v>0</v>
      </c>
      <c r="S25" s="675"/>
    </row>
    <row r="26" spans="1:27" ht="19.5" customHeight="1" thickBot="1">
      <c r="A26" s="523" t="s">
        <v>193</v>
      </c>
      <c r="B26" s="517">
        <v>527</v>
      </c>
      <c r="C26" s="518">
        <v>15</v>
      </c>
      <c r="D26" s="594">
        <v>409.31624</v>
      </c>
      <c r="E26" s="569">
        <v>385.60179999999997</v>
      </c>
      <c r="F26" s="569">
        <v>447.61096999999995</v>
      </c>
      <c r="G26" s="569">
        <v>430788.21</v>
      </c>
      <c r="H26" s="569">
        <v>490571.45</v>
      </c>
      <c r="I26" s="618">
        <f t="shared" si="0"/>
        <v>430.78821000000005</v>
      </c>
      <c r="J26" s="618">
        <f t="shared" si="1"/>
        <v>490.57145</v>
      </c>
      <c r="K26" s="572">
        <v>461040</v>
      </c>
      <c r="L26" s="572">
        <v>514847</v>
      </c>
      <c r="M26" s="643">
        <f t="shared" si="6"/>
        <v>461.04</v>
      </c>
      <c r="N26" s="644">
        <f t="shared" si="6"/>
        <v>514.847</v>
      </c>
      <c r="O26" s="635">
        <v>319.5</v>
      </c>
      <c r="P26" s="624">
        <f t="shared" si="3"/>
        <v>0.6205727138353725</v>
      </c>
      <c r="Q26" s="578">
        <f t="shared" si="4"/>
        <v>-171.07145000000003</v>
      </c>
      <c r="AA26" s="212"/>
    </row>
    <row r="27" spans="1:17" ht="19.5" customHeight="1" thickBot="1">
      <c r="A27" s="521" t="s">
        <v>50</v>
      </c>
      <c r="B27" s="520">
        <v>528</v>
      </c>
      <c r="C27" s="522">
        <v>16</v>
      </c>
      <c r="D27" s="595">
        <v>0</v>
      </c>
      <c r="E27" s="571">
        <v>0</v>
      </c>
      <c r="F27" s="571">
        <v>0</v>
      </c>
      <c r="G27" s="571">
        <v>0</v>
      </c>
      <c r="H27" s="571">
        <v>0</v>
      </c>
      <c r="I27" s="618">
        <f t="shared" si="0"/>
        <v>0</v>
      </c>
      <c r="J27" s="618">
        <f t="shared" si="1"/>
        <v>0</v>
      </c>
      <c r="K27" s="572">
        <v>0</v>
      </c>
      <c r="L27" s="572">
        <v>0</v>
      </c>
      <c r="M27" s="643">
        <f t="shared" si="6"/>
        <v>0</v>
      </c>
      <c r="N27" s="644">
        <f t="shared" si="6"/>
        <v>0</v>
      </c>
      <c r="O27" s="635">
        <v>0</v>
      </c>
      <c r="P27" s="624" t="e">
        <f t="shared" si="3"/>
        <v>#DIV/0!</v>
      </c>
      <c r="Q27" s="578">
        <f t="shared" si="4"/>
        <v>0</v>
      </c>
    </row>
    <row r="28" spans="1:17" ht="19.5" customHeight="1" thickBot="1" thickTop="1">
      <c r="A28" s="510" t="s">
        <v>51</v>
      </c>
      <c r="B28" s="511"/>
      <c r="C28" s="512">
        <v>17</v>
      </c>
      <c r="D28" s="565">
        <f>SUM(D29:D31)</f>
        <v>5.076175</v>
      </c>
      <c r="E28" s="565">
        <f>SUM(E29:E31)</f>
        <v>13.1021</v>
      </c>
      <c r="F28" s="565">
        <f>SUM(F29:F31)</f>
        <v>14.1021</v>
      </c>
      <c r="G28" s="565">
        <f>SUM(G29:G31)</f>
        <v>4574.49</v>
      </c>
      <c r="H28" s="565">
        <f>SUM(H29:H31)</f>
        <v>4974.49</v>
      </c>
      <c r="I28" s="565">
        <f t="shared" si="0"/>
        <v>4.57449</v>
      </c>
      <c r="J28" s="565">
        <f t="shared" si="1"/>
        <v>4.974489999999999</v>
      </c>
      <c r="K28" s="565">
        <f>I28/$T$12</f>
        <v>0.00457449</v>
      </c>
      <c r="L28" s="565">
        <f>J28/$T$12</f>
        <v>0.00497449</v>
      </c>
      <c r="M28" s="641">
        <f>SUM(M29:M31)</f>
        <v>2.2</v>
      </c>
      <c r="N28" s="642">
        <f>SUM(N29:N31)</f>
        <v>5.85</v>
      </c>
      <c r="O28" s="633">
        <f>SUM(O29:O31)</f>
        <v>5</v>
      </c>
      <c r="P28" s="624">
        <f t="shared" si="3"/>
        <v>0.8547008547008548</v>
      </c>
      <c r="Q28" s="578">
        <f t="shared" si="4"/>
        <v>0.025510000000000588</v>
      </c>
    </row>
    <row r="29" spans="1:17" ht="19.5" customHeight="1" thickBot="1" thickTop="1">
      <c r="A29" s="524" t="s">
        <v>52</v>
      </c>
      <c r="B29" s="514">
        <v>531</v>
      </c>
      <c r="C29" s="515">
        <v>18</v>
      </c>
      <c r="D29" s="596">
        <v>0.008975</v>
      </c>
      <c r="E29" s="567">
        <v>8.55</v>
      </c>
      <c r="F29" s="567">
        <v>8.55</v>
      </c>
      <c r="G29" s="567">
        <v>0</v>
      </c>
      <c r="H29" s="567">
        <v>0</v>
      </c>
      <c r="I29" s="618">
        <f t="shared" si="0"/>
        <v>0</v>
      </c>
      <c r="J29" s="618">
        <f t="shared" si="1"/>
        <v>0</v>
      </c>
      <c r="K29" s="572">
        <v>0</v>
      </c>
      <c r="L29" s="572">
        <v>0</v>
      </c>
      <c r="M29" s="643">
        <f aca="true" t="shared" si="7" ref="M29:N31">K29/$T$12</f>
        <v>0</v>
      </c>
      <c r="N29" s="644">
        <f t="shared" si="7"/>
        <v>0</v>
      </c>
      <c r="O29" s="634">
        <v>0</v>
      </c>
      <c r="P29" s="624" t="e">
        <f t="shared" si="3"/>
        <v>#DIV/0!</v>
      </c>
      <c r="Q29" s="578">
        <f t="shared" si="4"/>
        <v>0</v>
      </c>
    </row>
    <row r="30" spans="1:17" ht="19.5" customHeight="1" thickBot="1">
      <c r="A30" s="524" t="s">
        <v>53</v>
      </c>
      <c r="B30" s="514">
        <v>532</v>
      </c>
      <c r="C30" s="515">
        <v>19</v>
      </c>
      <c r="D30" s="588">
        <v>0</v>
      </c>
      <c r="E30" s="569">
        <v>0</v>
      </c>
      <c r="F30" s="569">
        <v>0</v>
      </c>
      <c r="G30" s="569">
        <v>0</v>
      </c>
      <c r="H30" s="569">
        <v>0</v>
      </c>
      <c r="I30" s="618">
        <f t="shared" si="0"/>
        <v>0</v>
      </c>
      <c r="J30" s="618">
        <f t="shared" si="1"/>
        <v>0</v>
      </c>
      <c r="K30" s="572">
        <v>0</v>
      </c>
      <c r="L30" s="572">
        <v>0</v>
      </c>
      <c r="M30" s="643">
        <f t="shared" si="7"/>
        <v>0</v>
      </c>
      <c r="N30" s="644">
        <f t="shared" si="7"/>
        <v>0</v>
      </c>
      <c r="O30" s="635">
        <v>0</v>
      </c>
      <c r="P30" s="624" t="e">
        <f t="shared" si="3"/>
        <v>#DIV/0!</v>
      </c>
      <c r="Q30" s="578">
        <f t="shared" si="4"/>
        <v>0</v>
      </c>
    </row>
    <row r="31" spans="1:17" ht="19.5" customHeight="1" thickBot="1">
      <c r="A31" s="521" t="s">
        <v>54</v>
      </c>
      <c r="B31" s="520">
        <v>538</v>
      </c>
      <c r="C31" s="522">
        <v>20</v>
      </c>
      <c r="D31" s="589">
        <v>5.0672</v>
      </c>
      <c r="E31" s="571">
        <v>4.5521</v>
      </c>
      <c r="F31" s="571">
        <v>5.5521</v>
      </c>
      <c r="G31" s="571">
        <v>4574.49</v>
      </c>
      <c r="H31" s="571">
        <v>4974.49</v>
      </c>
      <c r="I31" s="618">
        <f t="shared" si="0"/>
        <v>4.57449</v>
      </c>
      <c r="J31" s="618">
        <f t="shared" si="1"/>
        <v>4.974489999999999</v>
      </c>
      <c r="K31" s="572">
        <v>2200</v>
      </c>
      <c r="L31" s="572">
        <v>5850</v>
      </c>
      <c r="M31" s="643">
        <f t="shared" si="7"/>
        <v>2.2</v>
      </c>
      <c r="N31" s="644">
        <f t="shared" si="7"/>
        <v>5.85</v>
      </c>
      <c r="O31" s="635">
        <v>5</v>
      </c>
      <c r="P31" s="624">
        <f t="shared" si="3"/>
        <v>0.8547008547008548</v>
      </c>
      <c r="Q31" s="578">
        <f t="shared" si="4"/>
        <v>0.025510000000000588</v>
      </c>
    </row>
    <row r="32" spans="1:17" ht="19.5" customHeight="1" thickBot="1" thickTop="1">
      <c r="A32" s="510" t="s">
        <v>55</v>
      </c>
      <c r="B32" s="511"/>
      <c r="C32" s="512">
        <v>21</v>
      </c>
      <c r="D32" s="565">
        <f>SUM(D33:D40)</f>
        <v>1808.44955</v>
      </c>
      <c r="E32" s="565">
        <f>SUM(E33:E40)</f>
        <v>3333.9052399999996</v>
      </c>
      <c r="F32" s="565">
        <f>SUM(F33:F40)</f>
        <v>3754.96925</v>
      </c>
      <c r="G32" s="565">
        <f>SUM(G33:G40)</f>
        <v>3637146.95</v>
      </c>
      <c r="H32" s="565">
        <f>SUM(H33:H40)</f>
        <v>4213341.13</v>
      </c>
      <c r="I32" s="565">
        <f t="shared" si="0"/>
        <v>3637.1469500000003</v>
      </c>
      <c r="J32" s="565">
        <f t="shared" si="1"/>
        <v>4213.34113</v>
      </c>
      <c r="K32" s="565">
        <f>I32/$T$12</f>
        <v>3.6371469500000004</v>
      </c>
      <c r="L32" s="565">
        <f>J32/$T$12</f>
        <v>4.21334113</v>
      </c>
      <c r="M32" s="641">
        <f>SUM(M33:M40)</f>
        <v>2428.469</v>
      </c>
      <c r="N32" s="642">
        <f>SUM(N33:N40)</f>
        <v>3019.949</v>
      </c>
      <c r="O32" s="633">
        <f>SUM(O33:O40)</f>
        <v>3500</v>
      </c>
      <c r="P32" s="624">
        <f t="shared" si="3"/>
        <v>1.1589599691915327</v>
      </c>
      <c r="Q32" s="578">
        <f t="shared" si="4"/>
        <v>-713.3411299999998</v>
      </c>
    </row>
    <row r="33" spans="1:17" ht="19.5" customHeight="1" thickBot="1" thickTop="1">
      <c r="A33" s="524" t="s">
        <v>56</v>
      </c>
      <c r="B33" s="514">
        <v>541</v>
      </c>
      <c r="C33" s="515">
        <v>22</v>
      </c>
      <c r="D33" s="590">
        <v>0</v>
      </c>
      <c r="E33" s="567">
        <v>0</v>
      </c>
      <c r="F33" s="567">
        <v>0</v>
      </c>
      <c r="G33" s="567">
        <v>0</v>
      </c>
      <c r="H33" s="567">
        <v>0</v>
      </c>
      <c r="I33" s="618">
        <f t="shared" si="0"/>
        <v>0</v>
      </c>
      <c r="J33" s="618">
        <f t="shared" si="1"/>
        <v>0</v>
      </c>
      <c r="K33" s="572">
        <v>0</v>
      </c>
      <c r="L33" s="572">
        <v>0</v>
      </c>
      <c r="M33" s="643">
        <f>K33/$T$12</f>
        <v>0</v>
      </c>
      <c r="N33" s="644">
        <f>L33/$T$12</f>
        <v>0</v>
      </c>
      <c r="O33" s="634">
        <v>0</v>
      </c>
      <c r="P33" s="624" t="e">
        <f t="shared" si="3"/>
        <v>#DIV/0!</v>
      </c>
      <c r="Q33" s="578">
        <f t="shared" si="4"/>
        <v>0</v>
      </c>
    </row>
    <row r="34" spans="1:17" ht="19.5" customHeight="1" thickBot="1">
      <c r="A34" s="524" t="s">
        <v>57</v>
      </c>
      <c r="B34" s="514">
        <v>542</v>
      </c>
      <c r="C34" s="515">
        <v>23</v>
      </c>
      <c r="D34" s="588">
        <v>0</v>
      </c>
      <c r="E34" s="569">
        <v>0</v>
      </c>
      <c r="F34" s="569">
        <v>0</v>
      </c>
      <c r="G34" s="569">
        <v>0</v>
      </c>
      <c r="H34" s="569">
        <v>0</v>
      </c>
      <c r="I34" s="618">
        <f t="shared" si="0"/>
        <v>0</v>
      </c>
      <c r="J34" s="618">
        <f t="shared" si="1"/>
        <v>0</v>
      </c>
      <c r="K34" s="572">
        <v>0</v>
      </c>
      <c r="L34" s="572">
        <v>0</v>
      </c>
      <c r="M34" s="643">
        <f aca="true" t="shared" si="8" ref="M34:M40">K34/$T$12</f>
        <v>0</v>
      </c>
      <c r="N34" s="644">
        <f aca="true" t="shared" si="9" ref="N34:N40">L34/$T$12</f>
        <v>0</v>
      </c>
      <c r="O34" s="635">
        <v>0</v>
      </c>
      <c r="P34" s="624" t="e">
        <f t="shared" si="3"/>
        <v>#DIV/0!</v>
      </c>
      <c r="Q34" s="578">
        <f t="shared" si="4"/>
        <v>0</v>
      </c>
    </row>
    <row r="35" spans="1:17" ht="19.5" customHeight="1" thickBot="1">
      <c r="A35" s="524" t="s">
        <v>58</v>
      </c>
      <c r="B35" s="514">
        <v>543</v>
      </c>
      <c r="C35" s="515">
        <v>24</v>
      </c>
      <c r="D35" s="588">
        <v>0</v>
      </c>
      <c r="E35" s="569">
        <v>0</v>
      </c>
      <c r="F35" s="569">
        <v>0</v>
      </c>
      <c r="G35" s="569">
        <v>9896.53</v>
      </c>
      <c r="H35" s="569">
        <v>9896.53</v>
      </c>
      <c r="I35" s="618">
        <f t="shared" si="0"/>
        <v>9.89653</v>
      </c>
      <c r="J35" s="618">
        <f t="shared" si="1"/>
        <v>9.89653</v>
      </c>
      <c r="K35" s="572">
        <v>0</v>
      </c>
      <c r="L35" s="572">
        <v>0</v>
      </c>
      <c r="M35" s="643">
        <f t="shared" si="8"/>
        <v>0</v>
      </c>
      <c r="N35" s="644">
        <f t="shared" si="9"/>
        <v>0</v>
      </c>
      <c r="O35" s="635">
        <v>0</v>
      </c>
      <c r="P35" s="624" t="e">
        <f t="shared" si="3"/>
        <v>#DIV/0!</v>
      </c>
      <c r="Q35" s="578">
        <f t="shared" si="4"/>
        <v>-9.89653</v>
      </c>
    </row>
    <row r="36" spans="1:17" ht="19.5" customHeight="1" thickBot="1">
      <c r="A36" s="524" t="s">
        <v>59</v>
      </c>
      <c r="B36" s="514">
        <v>544</v>
      </c>
      <c r="C36" s="515">
        <v>25</v>
      </c>
      <c r="D36" s="588">
        <v>0</v>
      </c>
      <c r="E36" s="569">
        <v>0.0044</v>
      </c>
      <c r="F36" s="569">
        <v>0.00443</v>
      </c>
      <c r="G36" s="569">
        <v>0</v>
      </c>
      <c r="H36" s="569">
        <v>0</v>
      </c>
      <c r="I36" s="618">
        <f t="shared" si="0"/>
        <v>0</v>
      </c>
      <c r="J36" s="618">
        <f t="shared" si="1"/>
        <v>0</v>
      </c>
      <c r="K36" s="572">
        <v>0</v>
      </c>
      <c r="L36" s="572">
        <v>0</v>
      </c>
      <c r="M36" s="643">
        <f t="shared" si="8"/>
        <v>0</v>
      </c>
      <c r="N36" s="644">
        <f t="shared" si="9"/>
        <v>0</v>
      </c>
      <c r="O36" s="635">
        <v>0</v>
      </c>
      <c r="P36" s="624" t="e">
        <f t="shared" si="3"/>
        <v>#DIV/0!</v>
      </c>
      <c r="Q36" s="578">
        <f t="shared" si="4"/>
        <v>0</v>
      </c>
    </row>
    <row r="37" spans="1:17" ht="19.5" customHeight="1" thickBot="1">
      <c r="A37" s="524" t="s">
        <v>60</v>
      </c>
      <c r="B37" s="514">
        <v>545</v>
      </c>
      <c r="C37" s="515">
        <v>26</v>
      </c>
      <c r="D37" s="569">
        <v>0.00425</v>
      </c>
      <c r="E37" s="569">
        <v>2.038</v>
      </c>
      <c r="F37" s="569">
        <v>2.03821</v>
      </c>
      <c r="G37" s="569">
        <v>673.65</v>
      </c>
      <c r="H37" s="569">
        <v>673.65</v>
      </c>
      <c r="I37" s="618">
        <f t="shared" si="0"/>
        <v>0.67365</v>
      </c>
      <c r="J37" s="618">
        <f t="shared" si="1"/>
        <v>0.67365</v>
      </c>
      <c r="K37" s="572">
        <v>0</v>
      </c>
      <c r="L37" s="572">
        <v>0</v>
      </c>
      <c r="M37" s="643">
        <f t="shared" si="8"/>
        <v>0</v>
      </c>
      <c r="N37" s="644">
        <f t="shared" si="9"/>
        <v>0</v>
      </c>
      <c r="O37" s="635">
        <v>0</v>
      </c>
      <c r="P37" s="624" t="e">
        <f t="shared" si="3"/>
        <v>#DIV/0!</v>
      </c>
      <c r="Q37" s="578">
        <f t="shared" si="4"/>
        <v>-0.67365</v>
      </c>
    </row>
    <row r="38" spans="1:21" ht="19.5" customHeight="1" thickBot="1">
      <c r="A38" s="524" t="s">
        <v>61</v>
      </c>
      <c r="B38" s="514">
        <v>546</v>
      </c>
      <c r="C38" s="515">
        <v>27</v>
      </c>
      <c r="D38" s="588">
        <v>0</v>
      </c>
      <c r="E38" s="569">
        <v>0</v>
      </c>
      <c r="F38" s="569">
        <v>0</v>
      </c>
      <c r="G38" s="569">
        <v>0</v>
      </c>
      <c r="H38" s="569">
        <v>0</v>
      </c>
      <c r="I38" s="618">
        <f t="shared" si="0"/>
        <v>0</v>
      </c>
      <c r="J38" s="618">
        <f t="shared" si="1"/>
        <v>0</v>
      </c>
      <c r="K38" s="572">
        <v>0</v>
      </c>
      <c r="L38" s="572">
        <v>0</v>
      </c>
      <c r="M38" s="643">
        <f t="shared" si="8"/>
        <v>0</v>
      </c>
      <c r="N38" s="644">
        <f t="shared" si="9"/>
        <v>0</v>
      </c>
      <c r="O38" s="635">
        <v>0</v>
      </c>
      <c r="P38" s="624" t="e">
        <f t="shared" si="3"/>
        <v>#DIV/0!</v>
      </c>
      <c r="Q38" s="578">
        <f t="shared" si="4"/>
        <v>0</v>
      </c>
      <c r="U38" s="620"/>
    </row>
    <row r="39" spans="1:17" ht="19.5" customHeight="1" thickBot="1">
      <c r="A39" s="524" t="s">
        <v>62</v>
      </c>
      <c r="B39" s="514">
        <v>548</v>
      </c>
      <c r="C39" s="515">
        <v>28</v>
      </c>
      <c r="D39" s="588">
        <v>0</v>
      </c>
      <c r="E39" s="569">
        <v>0</v>
      </c>
      <c r="F39" s="569">
        <v>0</v>
      </c>
      <c r="G39" s="569">
        <v>0</v>
      </c>
      <c r="H39" s="569">
        <v>0</v>
      </c>
      <c r="I39" s="618">
        <f t="shared" si="0"/>
        <v>0</v>
      </c>
      <c r="J39" s="618">
        <f t="shared" si="1"/>
        <v>0</v>
      </c>
      <c r="K39" s="572">
        <v>0</v>
      </c>
      <c r="L39" s="572">
        <v>0</v>
      </c>
      <c r="M39" s="643">
        <f t="shared" si="8"/>
        <v>0</v>
      </c>
      <c r="N39" s="644">
        <f t="shared" si="9"/>
        <v>0</v>
      </c>
      <c r="O39" s="635">
        <v>0</v>
      </c>
      <c r="P39" s="624" t="e">
        <f t="shared" si="3"/>
        <v>#DIV/0!</v>
      </c>
      <c r="Q39" s="578">
        <f t="shared" si="4"/>
        <v>0</v>
      </c>
    </row>
    <row r="40" spans="1:18" ht="19.5" customHeight="1" thickBot="1">
      <c r="A40" s="525" t="s">
        <v>63</v>
      </c>
      <c r="B40" s="456">
        <v>549</v>
      </c>
      <c r="C40" s="311">
        <v>29</v>
      </c>
      <c r="D40" s="571">
        <v>1808.4453</v>
      </c>
      <c r="E40" s="571">
        <v>3331.86284</v>
      </c>
      <c r="F40" s="571">
        <v>3752.92661</v>
      </c>
      <c r="G40" s="571">
        <v>3626576.77</v>
      </c>
      <c r="H40" s="571">
        <v>4202770.95</v>
      </c>
      <c r="I40" s="618">
        <f t="shared" si="0"/>
        <v>3626.57677</v>
      </c>
      <c r="J40" s="618">
        <f t="shared" si="1"/>
        <v>4202.77095</v>
      </c>
      <c r="K40" s="572">
        <v>2428469</v>
      </c>
      <c r="L40" s="572">
        <v>3019949</v>
      </c>
      <c r="M40" s="643">
        <f t="shared" si="8"/>
        <v>2428.469</v>
      </c>
      <c r="N40" s="644">
        <f t="shared" si="9"/>
        <v>3019.949</v>
      </c>
      <c r="O40" s="636">
        <v>3500</v>
      </c>
      <c r="P40" s="624">
        <f t="shared" si="3"/>
        <v>1.1589599691915327</v>
      </c>
      <c r="Q40" s="578">
        <f t="shared" si="4"/>
        <v>-702.7709500000001</v>
      </c>
      <c r="R40" s="5"/>
    </row>
    <row r="41" spans="1:17" ht="24.75" customHeight="1" thickBot="1" thickTop="1">
      <c r="A41" s="526" t="s">
        <v>194</v>
      </c>
      <c r="B41" s="527"/>
      <c r="C41" s="528">
        <v>30</v>
      </c>
      <c r="D41" s="565">
        <f>SUM(D42:D47)</f>
        <v>7717.153600000001</v>
      </c>
      <c r="E41" s="565">
        <f>SUM(E42:E47)</f>
        <v>8427.07796</v>
      </c>
      <c r="F41" s="565">
        <f>SUM(F42:F47)</f>
        <v>8427.07796</v>
      </c>
      <c r="G41" s="565">
        <f>SUM(G42:G47)</f>
        <v>11130659.74</v>
      </c>
      <c r="H41" s="565">
        <f>SUM(H42:H47)</f>
        <v>11130659.74</v>
      </c>
      <c r="I41" s="565">
        <f t="shared" si="0"/>
        <v>11130.659740000001</v>
      </c>
      <c r="J41" s="565">
        <f t="shared" si="1"/>
        <v>11130.659740000001</v>
      </c>
      <c r="K41" s="565">
        <f>I41/$T$12</f>
        <v>11.13065974</v>
      </c>
      <c r="L41" s="565">
        <f>J41/$T$12</f>
        <v>11.13065974</v>
      </c>
      <c r="M41" s="641">
        <f>SUM(M42:M47)</f>
        <v>16052.556</v>
      </c>
      <c r="N41" s="642">
        <f>SUM(N42:N47)</f>
        <v>16052.556</v>
      </c>
      <c r="O41" s="633">
        <f>SUM(O42:O47)</f>
        <v>16345.293</v>
      </c>
      <c r="P41" s="624">
        <f t="shared" si="3"/>
        <v>1.0182361612692707</v>
      </c>
      <c r="Q41" s="578">
        <f t="shared" si="4"/>
        <v>5214.633259999999</v>
      </c>
    </row>
    <row r="42" spans="1:26" ht="19.5" customHeight="1" thickBot="1" thickTop="1">
      <c r="A42" s="523" t="s">
        <v>65</v>
      </c>
      <c r="B42" s="517">
        <v>551</v>
      </c>
      <c r="C42" s="518">
        <v>31</v>
      </c>
      <c r="D42" s="567">
        <v>7651.8998</v>
      </c>
      <c r="E42" s="567">
        <v>8427.07796</v>
      </c>
      <c r="F42" s="567">
        <v>8427.07796</v>
      </c>
      <c r="G42" s="567">
        <v>11130659.74</v>
      </c>
      <c r="H42" s="567">
        <v>11130659.74</v>
      </c>
      <c r="I42" s="618">
        <f t="shared" si="0"/>
        <v>11130.659740000001</v>
      </c>
      <c r="J42" s="618">
        <f t="shared" si="1"/>
        <v>11130.659740000001</v>
      </c>
      <c r="K42" s="572">
        <v>16052556</v>
      </c>
      <c r="L42" s="572">
        <v>16052556</v>
      </c>
      <c r="M42" s="643">
        <f aca="true" t="shared" si="10" ref="M42:N47">K42/$T$12</f>
        <v>16052.556</v>
      </c>
      <c r="N42" s="644">
        <f t="shared" si="10"/>
        <v>16052.556</v>
      </c>
      <c r="O42" s="634">
        <v>16345.293</v>
      </c>
      <c r="P42" s="624">
        <f t="shared" si="3"/>
        <v>1.0182361612692707</v>
      </c>
      <c r="Q42" s="578">
        <f t="shared" si="4"/>
        <v>5214.633259999999</v>
      </c>
      <c r="Z42" s="620"/>
    </row>
    <row r="43" spans="1:17" ht="19.5" customHeight="1" thickBot="1">
      <c r="A43" s="516" t="s">
        <v>68</v>
      </c>
      <c r="B43" s="517">
        <v>552</v>
      </c>
      <c r="C43" s="518">
        <v>32</v>
      </c>
      <c r="D43" s="567">
        <v>65.2538</v>
      </c>
      <c r="E43" s="569">
        <v>0</v>
      </c>
      <c r="F43" s="569">
        <v>0</v>
      </c>
      <c r="G43" s="569">
        <v>0</v>
      </c>
      <c r="H43" s="569">
        <v>0</v>
      </c>
      <c r="I43" s="618">
        <f t="shared" si="0"/>
        <v>0</v>
      </c>
      <c r="J43" s="618">
        <f t="shared" si="1"/>
        <v>0</v>
      </c>
      <c r="K43" s="572">
        <v>0</v>
      </c>
      <c r="L43" s="572">
        <v>0</v>
      </c>
      <c r="M43" s="643">
        <f t="shared" si="10"/>
        <v>0</v>
      </c>
      <c r="N43" s="644">
        <f t="shared" si="10"/>
        <v>0</v>
      </c>
      <c r="O43" s="635">
        <v>0</v>
      </c>
      <c r="P43" s="624" t="e">
        <f t="shared" si="3"/>
        <v>#DIV/0!</v>
      </c>
      <c r="Q43" s="578">
        <f t="shared" si="4"/>
        <v>0</v>
      </c>
    </row>
    <row r="44" spans="1:17" ht="19.5" customHeight="1" thickBot="1">
      <c r="A44" s="524" t="s">
        <v>69</v>
      </c>
      <c r="B44" s="514">
        <v>553</v>
      </c>
      <c r="C44" s="515">
        <v>33</v>
      </c>
      <c r="D44" s="588">
        <v>0</v>
      </c>
      <c r="E44" s="569">
        <v>0</v>
      </c>
      <c r="F44" s="569">
        <v>0</v>
      </c>
      <c r="G44" s="569">
        <v>0</v>
      </c>
      <c r="H44" s="569">
        <v>0</v>
      </c>
      <c r="I44" s="618">
        <f t="shared" si="0"/>
        <v>0</v>
      </c>
      <c r="J44" s="618">
        <f t="shared" si="1"/>
        <v>0</v>
      </c>
      <c r="K44" s="572">
        <v>0</v>
      </c>
      <c r="L44" s="572">
        <v>0</v>
      </c>
      <c r="M44" s="643">
        <f t="shared" si="10"/>
        <v>0</v>
      </c>
      <c r="N44" s="644">
        <f t="shared" si="10"/>
        <v>0</v>
      </c>
      <c r="O44" s="635">
        <v>0</v>
      </c>
      <c r="P44" s="624" t="e">
        <f t="shared" si="3"/>
        <v>#DIV/0!</v>
      </c>
      <c r="Q44" s="578">
        <f t="shared" si="4"/>
        <v>0</v>
      </c>
    </row>
    <row r="45" spans="1:17" ht="19.5" customHeight="1" thickBot="1">
      <c r="A45" s="524" t="s">
        <v>70</v>
      </c>
      <c r="B45" s="514">
        <v>554</v>
      </c>
      <c r="C45" s="515">
        <v>34</v>
      </c>
      <c r="D45" s="588">
        <v>0</v>
      </c>
      <c r="E45" s="569">
        <v>0</v>
      </c>
      <c r="F45" s="569">
        <v>0</v>
      </c>
      <c r="G45" s="569">
        <v>0</v>
      </c>
      <c r="H45" s="569">
        <v>0</v>
      </c>
      <c r="I45" s="618">
        <f t="shared" si="0"/>
        <v>0</v>
      </c>
      <c r="J45" s="618">
        <f t="shared" si="1"/>
        <v>0</v>
      </c>
      <c r="K45" s="572">
        <v>0</v>
      </c>
      <c r="L45" s="572">
        <v>0</v>
      </c>
      <c r="M45" s="643">
        <f t="shared" si="10"/>
        <v>0</v>
      </c>
      <c r="N45" s="644">
        <f t="shared" si="10"/>
        <v>0</v>
      </c>
      <c r="O45" s="635">
        <v>0</v>
      </c>
      <c r="P45" s="624" t="e">
        <f t="shared" si="3"/>
        <v>#DIV/0!</v>
      </c>
      <c r="Q45" s="578">
        <f t="shared" si="4"/>
        <v>0</v>
      </c>
    </row>
    <row r="46" spans="1:23" ht="19.5" customHeight="1" thickBot="1">
      <c r="A46" s="524" t="s">
        <v>71</v>
      </c>
      <c r="B46" s="514">
        <v>556</v>
      </c>
      <c r="C46" s="515">
        <v>35</v>
      </c>
      <c r="D46" s="588">
        <v>0</v>
      </c>
      <c r="E46" s="569">
        <v>0</v>
      </c>
      <c r="F46" s="569">
        <v>0</v>
      </c>
      <c r="G46" s="569">
        <v>0</v>
      </c>
      <c r="H46" s="569">
        <v>0</v>
      </c>
      <c r="I46" s="618">
        <f t="shared" si="0"/>
        <v>0</v>
      </c>
      <c r="J46" s="618">
        <f t="shared" si="1"/>
        <v>0</v>
      </c>
      <c r="K46" s="572">
        <v>0</v>
      </c>
      <c r="L46" s="572">
        <v>0</v>
      </c>
      <c r="M46" s="643">
        <f t="shared" si="10"/>
        <v>0</v>
      </c>
      <c r="N46" s="644">
        <f t="shared" si="10"/>
        <v>0</v>
      </c>
      <c r="O46" s="635">
        <v>0</v>
      </c>
      <c r="P46" s="624" t="e">
        <f t="shared" si="3"/>
        <v>#DIV/0!</v>
      </c>
      <c r="Q46" s="578">
        <f t="shared" si="4"/>
        <v>0</v>
      </c>
      <c r="W46" s="620"/>
    </row>
    <row r="47" spans="1:17" ht="19.5" customHeight="1" thickBot="1">
      <c r="A47" s="525" t="s">
        <v>72</v>
      </c>
      <c r="B47" s="456">
        <v>559</v>
      </c>
      <c r="C47" s="311">
        <v>36</v>
      </c>
      <c r="D47" s="589">
        <v>0</v>
      </c>
      <c r="E47" s="571">
        <v>0</v>
      </c>
      <c r="F47" s="571">
        <v>0</v>
      </c>
      <c r="G47" s="571">
        <v>0</v>
      </c>
      <c r="H47" s="571">
        <v>0</v>
      </c>
      <c r="I47" s="618">
        <f t="shared" si="0"/>
        <v>0</v>
      </c>
      <c r="J47" s="618">
        <f t="shared" si="1"/>
        <v>0</v>
      </c>
      <c r="K47" s="572">
        <v>0</v>
      </c>
      <c r="L47" s="572">
        <v>0</v>
      </c>
      <c r="M47" s="643">
        <f t="shared" si="10"/>
        <v>0</v>
      </c>
      <c r="N47" s="644">
        <f t="shared" si="10"/>
        <v>0</v>
      </c>
      <c r="O47" s="636">
        <v>0</v>
      </c>
      <c r="P47" s="624" t="e">
        <f t="shared" si="3"/>
        <v>#DIV/0!</v>
      </c>
      <c r="Q47" s="578">
        <f t="shared" si="4"/>
        <v>0</v>
      </c>
    </row>
    <row r="48" spans="1:17" ht="24.75" customHeight="1" thickBot="1" thickTop="1">
      <c r="A48" s="529" t="s">
        <v>73</v>
      </c>
      <c r="B48" s="530"/>
      <c r="C48" s="531">
        <v>37</v>
      </c>
      <c r="D48" s="565">
        <f>SUM(D49)</f>
        <v>-4.87364</v>
      </c>
      <c r="E48" s="565">
        <f>SUM(E49)</f>
        <v>0.45818000000000003</v>
      </c>
      <c r="F48" s="565">
        <f>SUM(F49)</f>
        <v>0.45818000000000003</v>
      </c>
      <c r="G48" s="565">
        <f>SUM(G49)</f>
        <v>1072.73</v>
      </c>
      <c r="H48" s="565">
        <f>SUM(H49)</f>
        <v>1072.73</v>
      </c>
      <c r="I48" s="565">
        <f t="shared" si="0"/>
        <v>1.07273</v>
      </c>
      <c r="J48" s="565">
        <f t="shared" si="1"/>
        <v>1.07273</v>
      </c>
      <c r="K48" s="565">
        <f>I48/$T$12</f>
        <v>0.00107273</v>
      </c>
      <c r="L48" s="565">
        <f>J48/$T$12</f>
        <v>0.00107273</v>
      </c>
      <c r="M48" s="641">
        <f>SUM(M49)</f>
        <v>-0.655</v>
      </c>
      <c r="N48" s="642">
        <f>SUM(N49)</f>
        <v>-0.655</v>
      </c>
      <c r="O48" s="633">
        <v>0</v>
      </c>
      <c r="P48" s="624">
        <f t="shared" si="3"/>
        <v>0</v>
      </c>
      <c r="Q48" s="578">
        <f t="shared" si="4"/>
        <v>-1.07273</v>
      </c>
    </row>
    <row r="49" spans="1:17" ht="19.5" customHeight="1" thickBot="1" thickTop="1">
      <c r="A49" s="532" t="s">
        <v>74</v>
      </c>
      <c r="B49" s="533">
        <v>560</v>
      </c>
      <c r="C49" s="534">
        <v>38</v>
      </c>
      <c r="D49" s="572">
        <v>-4.87364</v>
      </c>
      <c r="E49" s="572">
        <v>0.45818000000000003</v>
      </c>
      <c r="F49" s="572">
        <v>0.45818000000000003</v>
      </c>
      <c r="G49" s="572">
        <v>1072.73</v>
      </c>
      <c r="H49" s="572">
        <v>1072.73</v>
      </c>
      <c r="I49" s="618">
        <f t="shared" si="0"/>
        <v>1.07273</v>
      </c>
      <c r="J49" s="618">
        <f t="shared" si="1"/>
        <v>1.07273</v>
      </c>
      <c r="K49" s="572">
        <v>-655</v>
      </c>
      <c r="L49" s="572">
        <v>-655</v>
      </c>
      <c r="M49" s="643">
        <f>K49/$T$12</f>
        <v>-0.655</v>
      </c>
      <c r="N49" s="644">
        <f>L49/$T$12</f>
        <v>-0.655</v>
      </c>
      <c r="O49" s="637">
        <v>0</v>
      </c>
      <c r="P49" s="624">
        <f t="shared" si="3"/>
        <v>0</v>
      </c>
      <c r="Q49" s="578">
        <f t="shared" si="4"/>
        <v>-1.07273</v>
      </c>
    </row>
    <row r="50" spans="1:17" ht="19.5" customHeight="1" thickBot="1" thickTop="1">
      <c r="A50" s="535" t="s">
        <v>195</v>
      </c>
      <c r="B50" s="536"/>
      <c r="C50" s="537">
        <v>39</v>
      </c>
      <c r="D50" s="565">
        <f>SUM(D51:D52)</f>
        <v>0.45</v>
      </c>
      <c r="E50" s="565">
        <f>SUM(E51:E52)</f>
        <v>14.5</v>
      </c>
      <c r="F50" s="565">
        <f>SUM(F51:F52)</f>
        <v>38</v>
      </c>
      <c r="G50" s="565">
        <f>SUM(G51:G52)</f>
        <v>16541</v>
      </c>
      <c r="H50" s="565">
        <f>SUM(H51:H52)</f>
        <v>20041</v>
      </c>
      <c r="I50" s="565">
        <f t="shared" si="0"/>
        <v>16.541</v>
      </c>
      <c r="J50" s="565">
        <f t="shared" si="1"/>
        <v>20.041</v>
      </c>
      <c r="K50" s="565">
        <f>I50/$T$12</f>
        <v>0.016541</v>
      </c>
      <c r="L50" s="565">
        <f>J50/$T$12</f>
        <v>0.020041</v>
      </c>
      <c r="M50" s="641">
        <f>SUM(M51:M52)</f>
        <v>15</v>
      </c>
      <c r="N50" s="642">
        <f>SUM(N51:N52)</f>
        <v>18.5</v>
      </c>
      <c r="O50" s="633">
        <f>SUM(O51:O52)</f>
        <v>0</v>
      </c>
      <c r="P50" s="624">
        <f t="shared" si="3"/>
        <v>0</v>
      </c>
      <c r="Q50" s="578">
        <f t="shared" si="4"/>
        <v>-20.041</v>
      </c>
    </row>
    <row r="51" spans="1:17" ht="19.5" customHeight="1" thickBot="1" thickTop="1">
      <c r="A51" s="538" t="s">
        <v>76</v>
      </c>
      <c r="B51" s="373">
        <v>581</v>
      </c>
      <c r="C51" s="539">
        <v>40</v>
      </c>
      <c r="D51" s="590">
        <v>0</v>
      </c>
      <c r="E51" s="567">
        <v>0</v>
      </c>
      <c r="F51" s="567">
        <v>0</v>
      </c>
      <c r="G51" s="567">
        <v>0</v>
      </c>
      <c r="H51" s="567">
        <v>0</v>
      </c>
      <c r="I51" s="618">
        <f t="shared" si="0"/>
        <v>0</v>
      </c>
      <c r="J51" s="618">
        <f t="shared" si="1"/>
        <v>0</v>
      </c>
      <c r="K51" s="572">
        <v>0</v>
      </c>
      <c r="L51" s="572">
        <v>0</v>
      </c>
      <c r="M51" s="643">
        <f>K51/$T$12</f>
        <v>0</v>
      </c>
      <c r="N51" s="644">
        <f>L51/$T$12</f>
        <v>0</v>
      </c>
      <c r="O51" s="634">
        <v>0</v>
      </c>
      <c r="P51" s="624" t="e">
        <f t="shared" si="3"/>
        <v>#DIV/0!</v>
      </c>
      <c r="Q51" s="578">
        <f t="shared" si="4"/>
        <v>0</v>
      </c>
    </row>
    <row r="52" spans="1:17" ht="19.5" customHeight="1" thickBot="1">
      <c r="A52" s="540" t="s">
        <v>77</v>
      </c>
      <c r="B52" s="541">
        <v>582</v>
      </c>
      <c r="C52" s="542">
        <v>41</v>
      </c>
      <c r="D52" s="573">
        <v>0.45</v>
      </c>
      <c r="E52" s="573">
        <v>14.5</v>
      </c>
      <c r="F52" s="573">
        <v>38</v>
      </c>
      <c r="G52" s="573">
        <v>16541</v>
      </c>
      <c r="H52" s="573">
        <v>20041</v>
      </c>
      <c r="I52" s="618">
        <f t="shared" si="0"/>
        <v>16.541</v>
      </c>
      <c r="J52" s="618">
        <f t="shared" si="1"/>
        <v>20.041</v>
      </c>
      <c r="K52" s="572">
        <v>15000</v>
      </c>
      <c r="L52" s="572">
        <v>18500</v>
      </c>
      <c r="M52" s="643">
        <f>K52/$T$12</f>
        <v>15</v>
      </c>
      <c r="N52" s="644">
        <f>L52/$T$12</f>
        <v>18.5</v>
      </c>
      <c r="O52" s="636">
        <v>0</v>
      </c>
      <c r="P52" s="624">
        <f t="shared" si="3"/>
        <v>0</v>
      </c>
      <c r="Q52" s="578">
        <f t="shared" si="4"/>
        <v>-20.041</v>
      </c>
    </row>
    <row r="53" spans="1:17" ht="19.5" customHeight="1" thickBot="1" thickTop="1">
      <c r="A53" s="543" t="s">
        <v>79</v>
      </c>
      <c r="B53" s="544"/>
      <c r="C53" s="545">
        <v>42</v>
      </c>
      <c r="D53" s="565">
        <v>0</v>
      </c>
      <c r="E53" s="565">
        <v>0</v>
      </c>
      <c r="F53" s="565">
        <v>0</v>
      </c>
      <c r="G53" s="565">
        <v>0</v>
      </c>
      <c r="H53" s="565">
        <v>0</v>
      </c>
      <c r="I53" s="565">
        <f t="shared" si="0"/>
        <v>0</v>
      </c>
      <c r="J53" s="565">
        <f t="shared" si="1"/>
        <v>0</v>
      </c>
      <c r="K53" s="565">
        <f>I53/$T$12</f>
        <v>0</v>
      </c>
      <c r="L53" s="565">
        <f>J53/$T$12</f>
        <v>0</v>
      </c>
      <c r="M53" s="641">
        <v>0</v>
      </c>
      <c r="N53" s="642">
        <v>0</v>
      </c>
      <c r="O53" s="633"/>
      <c r="P53" s="624" t="e">
        <f t="shared" si="3"/>
        <v>#DIV/0!</v>
      </c>
      <c r="Q53" s="578">
        <f t="shared" si="4"/>
        <v>0</v>
      </c>
    </row>
    <row r="54" spans="1:17" ht="19.5" customHeight="1" thickBot="1" thickTop="1">
      <c r="A54" s="538" t="s">
        <v>80</v>
      </c>
      <c r="B54" s="456">
        <v>595</v>
      </c>
      <c r="C54" s="311">
        <v>43</v>
      </c>
      <c r="D54" s="591">
        <v>0</v>
      </c>
      <c r="E54" s="574">
        <v>0</v>
      </c>
      <c r="F54" s="574">
        <v>0</v>
      </c>
      <c r="G54" s="574">
        <v>0</v>
      </c>
      <c r="H54" s="574">
        <v>0</v>
      </c>
      <c r="I54" s="619">
        <f t="shared" si="0"/>
        <v>0</v>
      </c>
      <c r="J54" s="619">
        <f t="shared" si="1"/>
        <v>0</v>
      </c>
      <c r="K54" s="619">
        <v>0</v>
      </c>
      <c r="L54" s="619">
        <v>0</v>
      </c>
      <c r="M54" s="645">
        <v>0</v>
      </c>
      <c r="N54" s="646">
        <v>0</v>
      </c>
      <c r="O54" s="638">
        <v>0</v>
      </c>
      <c r="P54" s="624" t="e">
        <f t="shared" si="3"/>
        <v>#DIV/0!</v>
      </c>
      <c r="Q54" s="578">
        <f t="shared" si="4"/>
        <v>0</v>
      </c>
    </row>
    <row r="55" spans="1:24" ht="19.5" customHeight="1" thickBot="1">
      <c r="A55" s="613" t="s">
        <v>81</v>
      </c>
      <c r="B55" s="614"/>
      <c r="C55" s="615">
        <v>44</v>
      </c>
      <c r="D55" s="565">
        <f>D11+D16+D21+D28+D32+D41+D48+D50+D53</f>
        <v>35041.094795</v>
      </c>
      <c r="E55" s="565">
        <f>E11+E16+E21+E28+E32+E41+E48+E50+E53</f>
        <v>34663.30872</v>
      </c>
      <c r="F55" s="565">
        <f>F11+F16+F21+F28+F32+F41+F48+F50+F53</f>
        <v>42332.37466000001</v>
      </c>
      <c r="G55" s="565">
        <f>G11+G16+G21+G28+G32+G41+G48+G50+G53</f>
        <v>39036709.70999999</v>
      </c>
      <c r="H55" s="565">
        <f>H11+H16+H21+H28+H32+H41+H48+H50+H53</f>
        <v>47011604.70999999</v>
      </c>
      <c r="I55" s="565">
        <f t="shared" si="0"/>
        <v>39036.709709999996</v>
      </c>
      <c r="J55" s="565">
        <f t="shared" si="1"/>
        <v>47011.60470999999</v>
      </c>
      <c r="K55" s="565">
        <f>I55/$T$12</f>
        <v>39.03670971</v>
      </c>
      <c r="L55" s="565">
        <f>J55/$T$12</f>
        <v>47.01160470999999</v>
      </c>
      <c r="M55" s="647">
        <f>M11+M16+M21+M28+M32+M41+M50+M53</f>
        <v>46947.457</v>
      </c>
      <c r="N55" s="648">
        <f>N11+N16+N21+N28+N32+N41+N50+N53</f>
        <v>54492.342000000004</v>
      </c>
      <c r="O55" s="633">
        <f>O53+O50+O48+O41+O32+O28+O21+O16+O11</f>
        <v>54808.793</v>
      </c>
      <c r="P55" s="624">
        <f t="shared" si="3"/>
        <v>1.0058072563664082</v>
      </c>
      <c r="Q55" s="578">
        <f t="shared" si="4"/>
        <v>7797.1882900000055</v>
      </c>
      <c r="R55" s="676"/>
      <c r="X55" s="623"/>
    </row>
    <row r="56" spans="1:18" ht="24.75" customHeight="1" thickBot="1">
      <c r="A56" s="602"/>
      <c r="B56" s="599"/>
      <c r="C56" s="600"/>
      <c r="D56" s="603"/>
      <c r="E56" s="603"/>
      <c r="F56" s="603"/>
      <c r="G56" s="603"/>
      <c r="H56" s="603"/>
      <c r="I56" s="603"/>
      <c r="J56" s="603"/>
      <c r="K56" s="603"/>
      <c r="L56" s="603"/>
      <c r="M56" s="603"/>
      <c r="N56" s="603"/>
      <c r="O56" s="603"/>
      <c r="P56" s="604"/>
      <c r="Q56" s="603"/>
      <c r="R56" s="601"/>
    </row>
    <row r="57" spans="1:18" ht="49.5" customHeight="1" thickBot="1">
      <c r="A57" s="610" t="s">
        <v>8</v>
      </c>
      <c r="B57" s="611" t="s">
        <v>183</v>
      </c>
      <c r="C57" s="612" t="s">
        <v>184</v>
      </c>
      <c r="D57" s="575" t="s">
        <v>185</v>
      </c>
      <c r="E57" s="575" t="s">
        <v>196</v>
      </c>
      <c r="F57" s="575" t="s">
        <v>187</v>
      </c>
      <c r="G57" s="562" t="s">
        <v>210</v>
      </c>
      <c r="H57" s="616" t="s">
        <v>211</v>
      </c>
      <c r="I57" s="562" t="s">
        <v>210</v>
      </c>
      <c r="J57" s="616" t="s">
        <v>211</v>
      </c>
      <c r="K57" s="562" t="s">
        <v>212</v>
      </c>
      <c r="L57" s="656" t="s">
        <v>213</v>
      </c>
      <c r="M57" s="562" t="s">
        <v>212</v>
      </c>
      <c r="N57" s="562" t="s">
        <v>213</v>
      </c>
      <c r="O57" s="640" t="s">
        <v>215</v>
      </c>
      <c r="P57" s="610" t="s">
        <v>219</v>
      </c>
      <c r="Q57" s="584" t="s">
        <v>188</v>
      </c>
      <c r="R57" s="677"/>
    </row>
    <row r="58" spans="1:19" ht="19.5" customHeight="1" thickBot="1">
      <c r="A58" s="605" t="s">
        <v>87</v>
      </c>
      <c r="B58" s="548"/>
      <c r="C58" s="606"/>
      <c r="D58" s="607" t="s">
        <v>197</v>
      </c>
      <c r="E58" s="607" t="s">
        <v>197</v>
      </c>
      <c r="F58" s="607" t="s">
        <v>197</v>
      </c>
      <c r="G58" s="607" t="s">
        <v>197</v>
      </c>
      <c r="H58" s="607"/>
      <c r="I58" s="563" t="s">
        <v>189</v>
      </c>
      <c r="J58" s="563" t="s">
        <v>189</v>
      </c>
      <c r="K58" s="563" t="s">
        <v>189</v>
      </c>
      <c r="L58" s="563" t="s">
        <v>189</v>
      </c>
      <c r="M58" s="649" t="s">
        <v>189</v>
      </c>
      <c r="N58" s="650" t="s">
        <v>189</v>
      </c>
      <c r="O58" s="632" t="s">
        <v>189</v>
      </c>
      <c r="P58" s="608" t="s">
        <v>190</v>
      </c>
      <c r="Q58" s="609" t="s">
        <v>197</v>
      </c>
      <c r="S58" s="5"/>
    </row>
    <row r="59" spans="1:17" ht="24.75" customHeight="1" thickBot="1">
      <c r="A59" s="586" t="s">
        <v>198</v>
      </c>
      <c r="B59" s="546"/>
      <c r="C59" s="547">
        <v>45</v>
      </c>
      <c r="D59" s="565">
        <f>SUM(D60:D62)</f>
        <v>289.69909</v>
      </c>
      <c r="E59" s="565">
        <f>SUM(E60:E62)</f>
        <v>16.5109</v>
      </c>
      <c r="F59" s="565">
        <f>SUM(F60:F62)</f>
        <v>16.51092</v>
      </c>
      <c r="G59" s="565">
        <f>SUM(G60:G62)</f>
        <v>9400</v>
      </c>
      <c r="H59" s="565">
        <f>SUM(H60:H62)</f>
        <v>9400</v>
      </c>
      <c r="I59" s="565">
        <f>G59/$T$12</f>
        <v>9.4</v>
      </c>
      <c r="J59" s="565">
        <f>H59/$T$12</f>
        <v>9.4</v>
      </c>
      <c r="K59" s="565">
        <f>I59/$T$12</f>
        <v>0.0094</v>
      </c>
      <c r="L59" s="565">
        <f>J59/$T$12</f>
        <v>0.0094</v>
      </c>
      <c r="M59" s="641">
        <f>SUM(M60:M62)</f>
        <v>0.318</v>
      </c>
      <c r="N59" s="642">
        <f>SUM(N60:N62)</f>
        <v>0.318</v>
      </c>
      <c r="O59" s="633">
        <f>SUM(O60:O62)</f>
        <v>0</v>
      </c>
      <c r="P59" s="631">
        <f>O59/N59</f>
        <v>0</v>
      </c>
      <c r="Q59" s="578">
        <f>O59-J59</f>
        <v>-9.4</v>
      </c>
    </row>
    <row r="60" spans="1:17" ht="19.5" customHeight="1" thickBot="1">
      <c r="A60" s="524" t="s">
        <v>89</v>
      </c>
      <c r="B60" s="514">
        <v>601</v>
      </c>
      <c r="C60" s="548">
        <v>46</v>
      </c>
      <c r="D60" s="567">
        <v>7.19909</v>
      </c>
      <c r="E60" s="567">
        <v>1.0727200000000001</v>
      </c>
      <c r="F60" s="566">
        <v>1.0727200000000001</v>
      </c>
      <c r="G60" s="567">
        <v>0</v>
      </c>
      <c r="H60" s="567">
        <v>0</v>
      </c>
      <c r="I60" s="625">
        <f aca="true" t="shared" si="11" ref="I60:I98">G60/$T$12</f>
        <v>0</v>
      </c>
      <c r="J60" s="625">
        <f aca="true" t="shared" si="12" ref="J60:J96">H60/$T$12</f>
        <v>0</v>
      </c>
      <c r="K60" s="572">
        <v>318</v>
      </c>
      <c r="L60" s="572">
        <v>318</v>
      </c>
      <c r="M60" s="643">
        <f aca="true" t="shared" si="13" ref="M60:N62">K60/$T$12</f>
        <v>0.318</v>
      </c>
      <c r="N60" s="644">
        <f t="shared" si="13"/>
        <v>0.318</v>
      </c>
      <c r="O60" s="634">
        <v>0</v>
      </c>
      <c r="P60" s="631">
        <f aca="true" t="shared" si="14" ref="P60:P101">O60/N60</f>
        <v>0</v>
      </c>
      <c r="Q60" s="578">
        <f aca="true" t="shared" si="15" ref="Q60:Q101">O60-J60</f>
        <v>0</v>
      </c>
    </row>
    <row r="61" spans="1:17" ht="19.5" customHeight="1" thickBot="1">
      <c r="A61" s="524" t="s">
        <v>90</v>
      </c>
      <c r="B61" s="514">
        <v>602</v>
      </c>
      <c r="C61" s="548">
        <v>47</v>
      </c>
      <c r="D61" s="569">
        <v>282.5</v>
      </c>
      <c r="E61" s="569">
        <v>8.25</v>
      </c>
      <c r="F61" s="568">
        <v>8.25</v>
      </c>
      <c r="G61" s="569">
        <v>7500</v>
      </c>
      <c r="H61" s="569">
        <v>7500</v>
      </c>
      <c r="I61" s="618">
        <f t="shared" si="11"/>
        <v>7.5</v>
      </c>
      <c r="J61" s="618">
        <f t="shared" si="12"/>
        <v>7.5</v>
      </c>
      <c r="K61" s="572">
        <v>0</v>
      </c>
      <c r="L61" s="572">
        <v>0</v>
      </c>
      <c r="M61" s="643">
        <f t="shared" si="13"/>
        <v>0</v>
      </c>
      <c r="N61" s="644">
        <f t="shared" si="13"/>
        <v>0</v>
      </c>
      <c r="O61" s="635">
        <v>0</v>
      </c>
      <c r="P61" s="631" t="e">
        <f t="shared" si="14"/>
        <v>#DIV/0!</v>
      </c>
      <c r="Q61" s="578">
        <f t="shared" si="15"/>
        <v>-7.5</v>
      </c>
    </row>
    <row r="62" spans="1:17" ht="19.5" customHeight="1" thickBot="1">
      <c r="A62" s="521" t="s">
        <v>91</v>
      </c>
      <c r="B62" s="520">
        <v>604</v>
      </c>
      <c r="C62" s="549">
        <v>48</v>
      </c>
      <c r="D62" s="589">
        <v>0</v>
      </c>
      <c r="E62" s="571">
        <v>7.18818</v>
      </c>
      <c r="F62" s="570">
        <v>7.1882</v>
      </c>
      <c r="G62" s="571">
        <v>1900</v>
      </c>
      <c r="H62" s="571">
        <v>1900</v>
      </c>
      <c r="I62" s="618">
        <f t="shared" si="11"/>
        <v>1.9</v>
      </c>
      <c r="J62" s="618">
        <f t="shared" si="12"/>
        <v>1.9</v>
      </c>
      <c r="K62" s="572">
        <v>0</v>
      </c>
      <c r="L62" s="572">
        <v>0</v>
      </c>
      <c r="M62" s="643">
        <f t="shared" si="13"/>
        <v>0</v>
      </c>
      <c r="N62" s="644">
        <f t="shared" si="13"/>
        <v>0</v>
      </c>
      <c r="O62" s="635">
        <v>0</v>
      </c>
      <c r="P62" s="631" t="e">
        <f t="shared" si="14"/>
        <v>#DIV/0!</v>
      </c>
      <c r="Q62" s="578">
        <f t="shared" si="15"/>
        <v>-1.9</v>
      </c>
    </row>
    <row r="63" spans="1:23" ht="24.75" customHeight="1" thickBot="1" thickTop="1">
      <c r="A63" s="510" t="s">
        <v>199</v>
      </c>
      <c r="B63" s="511"/>
      <c r="C63" s="550">
        <v>49</v>
      </c>
      <c r="D63" s="565">
        <f>SUM(D64:D67)</f>
        <v>0</v>
      </c>
      <c r="E63" s="565">
        <f>SUM(E64:E67)</f>
        <v>0</v>
      </c>
      <c r="F63" s="565">
        <f>SUM(F64:F67)</f>
        <v>0</v>
      </c>
      <c r="G63" s="565">
        <f>SUM(G64:G67)</f>
        <v>0</v>
      </c>
      <c r="H63" s="565">
        <f>SUM(H64:H67)</f>
        <v>0</v>
      </c>
      <c r="I63" s="565">
        <f t="shared" si="11"/>
        <v>0</v>
      </c>
      <c r="J63" s="565">
        <f t="shared" si="12"/>
        <v>0</v>
      </c>
      <c r="K63" s="565">
        <f>I63/$T$12</f>
        <v>0</v>
      </c>
      <c r="L63" s="565">
        <f>J63/$T$12</f>
        <v>0</v>
      </c>
      <c r="M63" s="641">
        <f>SUM(M64:M67)</f>
        <v>0</v>
      </c>
      <c r="N63" s="642">
        <f>SUM(N64:N67)</f>
        <v>0</v>
      </c>
      <c r="O63" s="633">
        <f>SUM(O64:O67)</f>
        <v>0</v>
      </c>
      <c r="P63" s="631" t="e">
        <f t="shared" si="14"/>
        <v>#DIV/0!</v>
      </c>
      <c r="Q63" s="578">
        <f t="shared" si="15"/>
        <v>0</v>
      </c>
      <c r="W63" s="620"/>
    </row>
    <row r="64" spans="1:17" ht="19.5" customHeight="1" thickBot="1" thickTop="1">
      <c r="A64" s="524" t="s">
        <v>93</v>
      </c>
      <c r="B64" s="514">
        <v>611</v>
      </c>
      <c r="C64" s="548">
        <v>50</v>
      </c>
      <c r="D64" s="590">
        <v>0</v>
      </c>
      <c r="E64" s="567">
        <v>0</v>
      </c>
      <c r="F64" s="566">
        <v>0</v>
      </c>
      <c r="G64" s="567">
        <v>0</v>
      </c>
      <c r="H64" s="567">
        <v>0</v>
      </c>
      <c r="I64" s="625">
        <f t="shared" si="11"/>
        <v>0</v>
      </c>
      <c r="J64" s="625">
        <f t="shared" si="12"/>
        <v>0</v>
      </c>
      <c r="K64" s="572">
        <v>0</v>
      </c>
      <c r="L64" s="572">
        <v>0</v>
      </c>
      <c r="M64" s="643">
        <f aca="true" t="shared" si="16" ref="M64:N67">K64/$T$12</f>
        <v>0</v>
      </c>
      <c r="N64" s="644">
        <f t="shared" si="16"/>
        <v>0</v>
      </c>
      <c r="O64" s="634">
        <v>0</v>
      </c>
      <c r="P64" s="631" t="e">
        <f t="shared" si="14"/>
        <v>#DIV/0!</v>
      </c>
      <c r="Q64" s="578">
        <f t="shared" si="15"/>
        <v>0</v>
      </c>
    </row>
    <row r="65" spans="1:17" ht="19.5" customHeight="1" thickBot="1">
      <c r="A65" s="524" t="s">
        <v>94</v>
      </c>
      <c r="B65" s="514">
        <v>612</v>
      </c>
      <c r="C65" s="548">
        <v>51</v>
      </c>
      <c r="D65" s="588">
        <v>0</v>
      </c>
      <c r="E65" s="569">
        <v>0</v>
      </c>
      <c r="F65" s="568">
        <v>0</v>
      </c>
      <c r="G65" s="569">
        <v>0</v>
      </c>
      <c r="H65" s="569">
        <v>0</v>
      </c>
      <c r="I65" s="618">
        <f t="shared" si="11"/>
        <v>0</v>
      </c>
      <c r="J65" s="618">
        <f t="shared" si="12"/>
        <v>0</v>
      </c>
      <c r="K65" s="572">
        <v>0</v>
      </c>
      <c r="L65" s="572">
        <v>0</v>
      </c>
      <c r="M65" s="643">
        <f t="shared" si="16"/>
        <v>0</v>
      </c>
      <c r="N65" s="644">
        <f t="shared" si="16"/>
        <v>0</v>
      </c>
      <c r="O65" s="635">
        <v>0</v>
      </c>
      <c r="P65" s="631" t="e">
        <f t="shared" si="14"/>
        <v>#DIV/0!</v>
      </c>
      <c r="Q65" s="578">
        <f t="shared" si="15"/>
        <v>0</v>
      </c>
    </row>
    <row r="66" spans="1:17" ht="19.5" customHeight="1" thickBot="1">
      <c r="A66" s="524" t="s">
        <v>95</v>
      </c>
      <c r="B66" s="514">
        <v>613</v>
      </c>
      <c r="C66" s="548">
        <v>52</v>
      </c>
      <c r="D66" s="588">
        <v>0</v>
      </c>
      <c r="E66" s="569">
        <v>0</v>
      </c>
      <c r="F66" s="568">
        <v>0</v>
      </c>
      <c r="G66" s="569">
        <v>0</v>
      </c>
      <c r="H66" s="569">
        <v>0</v>
      </c>
      <c r="I66" s="618">
        <f t="shared" si="11"/>
        <v>0</v>
      </c>
      <c r="J66" s="618">
        <f t="shared" si="12"/>
        <v>0</v>
      </c>
      <c r="K66" s="572">
        <v>0</v>
      </c>
      <c r="L66" s="572">
        <v>0</v>
      </c>
      <c r="M66" s="643">
        <f t="shared" si="16"/>
        <v>0</v>
      </c>
      <c r="N66" s="644">
        <f t="shared" si="16"/>
        <v>0</v>
      </c>
      <c r="O66" s="635">
        <v>0</v>
      </c>
      <c r="P66" s="631" t="e">
        <f t="shared" si="14"/>
        <v>#DIV/0!</v>
      </c>
      <c r="Q66" s="578">
        <f t="shared" si="15"/>
        <v>0</v>
      </c>
    </row>
    <row r="67" spans="1:17" ht="19.5" customHeight="1" thickBot="1">
      <c r="A67" s="521" t="s">
        <v>96</v>
      </c>
      <c r="B67" s="520">
        <v>614</v>
      </c>
      <c r="C67" s="549">
        <v>53</v>
      </c>
      <c r="D67" s="589">
        <v>0</v>
      </c>
      <c r="E67" s="571">
        <v>0</v>
      </c>
      <c r="F67" s="570">
        <v>0</v>
      </c>
      <c r="G67" s="571">
        <v>0</v>
      </c>
      <c r="H67" s="571">
        <v>0</v>
      </c>
      <c r="I67" s="618">
        <f t="shared" si="11"/>
        <v>0</v>
      </c>
      <c r="J67" s="618">
        <f t="shared" si="12"/>
        <v>0</v>
      </c>
      <c r="K67" s="572">
        <v>0</v>
      </c>
      <c r="L67" s="572">
        <v>0</v>
      </c>
      <c r="M67" s="643">
        <f t="shared" si="16"/>
        <v>0</v>
      </c>
      <c r="N67" s="644">
        <f t="shared" si="16"/>
        <v>0</v>
      </c>
      <c r="O67" s="635">
        <v>0</v>
      </c>
      <c r="P67" s="631" t="e">
        <f t="shared" si="14"/>
        <v>#DIV/0!</v>
      </c>
      <c r="Q67" s="578">
        <f t="shared" si="15"/>
        <v>0</v>
      </c>
    </row>
    <row r="68" spans="1:17" ht="19.5" customHeight="1" thickBot="1" thickTop="1">
      <c r="A68" s="510" t="s">
        <v>97</v>
      </c>
      <c r="B68" s="511"/>
      <c r="C68" s="550">
        <v>54</v>
      </c>
      <c r="D68" s="565">
        <f>SUM(D69:D72)</f>
        <v>0</v>
      </c>
      <c r="E68" s="565">
        <f>SUM(E69:E72)</f>
        <v>0</v>
      </c>
      <c r="F68" s="565">
        <f>SUM(F69:F72)</f>
        <v>0</v>
      </c>
      <c r="G68" s="565">
        <f>SUM(G69:G72)</f>
        <v>0</v>
      </c>
      <c r="H68" s="565">
        <f>SUM(H69:H72)</f>
        <v>0</v>
      </c>
      <c r="I68" s="565">
        <f t="shared" si="11"/>
        <v>0</v>
      </c>
      <c r="J68" s="565">
        <f t="shared" si="12"/>
        <v>0</v>
      </c>
      <c r="K68" s="565">
        <f>I68/$T$12</f>
        <v>0</v>
      </c>
      <c r="L68" s="565">
        <f>J68/$T$12</f>
        <v>0</v>
      </c>
      <c r="M68" s="641">
        <f>SUM(M69:M72)</f>
        <v>0</v>
      </c>
      <c r="N68" s="642">
        <f>SUM(N69:N72)</f>
        <v>0</v>
      </c>
      <c r="O68" s="633">
        <f>I68/$T$12</f>
        <v>0</v>
      </c>
      <c r="P68" s="631" t="e">
        <f t="shared" si="14"/>
        <v>#DIV/0!</v>
      </c>
      <c r="Q68" s="578">
        <f t="shared" si="15"/>
        <v>0</v>
      </c>
    </row>
    <row r="69" spans="1:17" ht="19.5" customHeight="1" thickBot="1" thickTop="1">
      <c r="A69" s="524" t="s">
        <v>98</v>
      </c>
      <c r="B69" s="514">
        <v>621</v>
      </c>
      <c r="C69" s="548">
        <v>55</v>
      </c>
      <c r="D69" s="590">
        <v>0</v>
      </c>
      <c r="E69" s="567">
        <v>0</v>
      </c>
      <c r="F69" s="566">
        <v>0</v>
      </c>
      <c r="G69" s="567">
        <v>0</v>
      </c>
      <c r="H69" s="567">
        <v>0</v>
      </c>
      <c r="I69" s="625">
        <f t="shared" si="11"/>
        <v>0</v>
      </c>
      <c r="J69" s="625">
        <f t="shared" si="12"/>
        <v>0</v>
      </c>
      <c r="K69" s="572">
        <v>0</v>
      </c>
      <c r="L69" s="572">
        <v>0</v>
      </c>
      <c r="M69" s="643">
        <f aca="true" t="shared" si="17" ref="M69:N72">K69/$T$12</f>
        <v>0</v>
      </c>
      <c r="N69" s="644">
        <f t="shared" si="17"/>
        <v>0</v>
      </c>
      <c r="O69" s="634">
        <v>0</v>
      </c>
      <c r="P69" s="631" t="e">
        <f t="shared" si="14"/>
        <v>#DIV/0!</v>
      </c>
      <c r="Q69" s="578">
        <f t="shared" si="15"/>
        <v>0</v>
      </c>
    </row>
    <row r="70" spans="1:17" ht="19.5" customHeight="1" thickBot="1">
      <c r="A70" s="524" t="s">
        <v>99</v>
      </c>
      <c r="B70" s="514">
        <v>622</v>
      </c>
      <c r="C70" s="548">
        <v>56</v>
      </c>
      <c r="D70" s="588">
        <v>0</v>
      </c>
      <c r="E70" s="569">
        <v>0</v>
      </c>
      <c r="F70" s="568">
        <v>0</v>
      </c>
      <c r="G70" s="569">
        <v>0</v>
      </c>
      <c r="H70" s="569">
        <v>0</v>
      </c>
      <c r="I70" s="618">
        <f t="shared" si="11"/>
        <v>0</v>
      </c>
      <c r="J70" s="618">
        <f t="shared" si="12"/>
        <v>0</v>
      </c>
      <c r="K70" s="572">
        <v>0</v>
      </c>
      <c r="L70" s="572">
        <v>0</v>
      </c>
      <c r="M70" s="643">
        <f t="shared" si="17"/>
        <v>0</v>
      </c>
      <c r="N70" s="644">
        <f t="shared" si="17"/>
        <v>0</v>
      </c>
      <c r="O70" s="635">
        <v>0</v>
      </c>
      <c r="P70" s="631" t="e">
        <f t="shared" si="14"/>
        <v>#DIV/0!</v>
      </c>
      <c r="Q70" s="578">
        <f t="shared" si="15"/>
        <v>0</v>
      </c>
    </row>
    <row r="71" spans="1:17" ht="19.5" customHeight="1" thickBot="1">
      <c r="A71" s="524" t="s">
        <v>100</v>
      </c>
      <c r="B71" s="514">
        <v>623</v>
      </c>
      <c r="C71" s="548">
        <v>57</v>
      </c>
      <c r="D71" s="588">
        <v>0</v>
      </c>
      <c r="E71" s="569">
        <v>0</v>
      </c>
      <c r="F71" s="568">
        <v>0</v>
      </c>
      <c r="G71" s="569">
        <v>0</v>
      </c>
      <c r="H71" s="569">
        <v>0</v>
      </c>
      <c r="I71" s="618">
        <f t="shared" si="11"/>
        <v>0</v>
      </c>
      <c r="J71" s="618">
        <f t="shared" si="12"/>
        <v>0</v>
      </c>
      <c r="K71" s="572">
        <v>0</v>
      </c>
      <c r="L71" s="572">
        <v>0</v>
      </c>
      <c r="M71" s="643">
        <f t="shared" si="17"/>
        <v>0</v>
      </c>
      <c r="N71" s="644">
        <f t="shared" si="17"/>
        <v>0</v>
      </c>
      <c r="O71" s="635">
        <v>0</v>
      </c>
      <c r="P71" s="631" t="e">
        <f t="shared" si="14"/>
        <v>#DIV/0!</v>
      </c>
      <c r="Q71" s="578">
        <f t="shared" si="15"/>
        <v>0</v>
      </c>
    </row>
    <row r="72" spans="1:17" ht="19.5" customHeight="1" thickBot="1">
      <c r="A72" s="521" t="s">
        <v>101</v>
      </c>
      <c r="B72" s="520">
        <v>624</v>
      </c>
      <c r="C72" s="549">
        <v>58</v>
      </c>
      <c r="D72" s="589">
        <v>0</v>
      </c>
      <c r="E72" s="571">
        <v>0</v>
      </c>
      <c r="F72" s="570">
        <v>0</v>
      </c>
      <c r="G72" s="571">
        <v>0</v>
      </c>
      <c r="H72" s="571">
        <v>0</v>
      </c>
      <c r="I72" s="618">
        <f t="shared" si="11"/>
        <v>0</v>
      </c>
      <c r="J72" s="618">
        <f t="shared" si="12"/>
        <v>0</v>
      </c>
      <c r="K72" s="572">
        <v>0</v>
      </c>
      <c r="L72" s="572">
        <v>0</v>
      </c>
      <c r="M72" s="643">
        <f t="shared" si="17"/>
        <v>0</v>
      </c>
      <c r="N72" s="644">
        <f t="shared" si="17"/>
        <v>0</v>
      </c>
      <c r="O72" s="635">
        <v>0</v>
      </c>
      <c r="P72" s="631" t="e">
        <f t="shared" si="14"/>
        <v>#DIV/0!</v>
      </c>
      <c r="Q72" s="578">
        <f t="shared" si="15"/>
        <v>0</v>
      </c>
    </row>
    <row r="73" spans="1:21" ht="19.5" customHeight="1" thickBot="1" thickTop="1">
      <c r="A73" s="510" t="s">
        <v>102</v>
      </c>
      <c r="B73" s="511"/>
      <c r="C73" s="550">
        <v>59</v>
      </c>
      <c r="D73" s="565">
        <f>SUM(D74:D80)</f>
        <v>7580.68918</v>
      </c>
      <c r="E73" s="565">
        <f>SUM(E74:E80)</f>
        <v>10342.5425</v>
      </c>
      <c r="F73" s="565">
        <f>SUM(F74:F80)</f>
        <v>10342.5425</v>
      </c>
      <c r="G73" s="565">
        <f>SUM(G74:G80)</f>
        <v>14344592.71</v>
      </c>
      <c r="H73" s="565">
        <f>SUM(H74:H80)</f>
        <v>14344592.71</v>
      </c>
      <c r="I73" s="565">
        <f t="shared" si="11"/>
        <v>14344.59271</v>
      </c>
      <c r="J73" s="565">
        <f t="shared" si="12"/>
        <v>14344.59271</v>
      </c>
      <c r="K73" s="565">
        <f>I73/$T$12</f>
        <v>14.34459271</v>
      </c>
      <c r="L73" s="565">
        <f>J73/$T$12</f>
        <v>14.34459271</v>
      </c>
      <c r="M73" s="641">
        <f>SUM(M74:M80)</f>
        <v>27450.362999999998</v>
      </c>
      <c r="N73" s="642">
        <f>SUM(N74:N80)</f>
        <v>21211.343</v>
      </c>
      <c r="O73" s="633">
        <f>SUM(O74:O80)</f>
        <v>15328.38262</v>
      </c>
      <c r="P73" s="631">
        <f t="shared" si="14"/>
        <v>0.7226502640591875</v>
      </c>
      <c r="Q73" s="578">
        <f t="shared" si="15"/>
        <v>983.7899099999995</v>
      </c>
      <c r="U73" s="629"/>
    </row>
    <row r="74" spans="1:17" ht="19.5" customHeight="1" thickBot="1" thickTop="1">
      <c r="A74" s="524" t="s">
        <v>56</v>
      </c>
      <c r="B74" s="514">
        <v>641</v>
      </c>
      <c r="C74" s="548">
        <v>60</v>
      </c>
      <c r="D74" s="590">
        <v>0</v>
      </c>
      <c r="E74" s="567">
        <v>5.6896700000000004</v>
      </c>
      <c r="F74" s="566">
        <v>5.6896700000000004</v>
      </c>
      <c r="G74" s="567">
        <v>0</v>
      </c>
      <c r="H74" s="567">
        <v>0</v>
      </c>
      <c r="I74" s="625">
        <f t="shared" si="11"/>
        <v>0</v>
      </c>
      <c r="J74" s="625">
        <f t="shared" si="12"/>
        <v>0</v>
      </c>
      <c r="K74" s="572">
        <v>0</v>
      </c>
      <c r="L74" s="572">
        <v>0</v>
      </c>
      <c r="M74" s="643">
        <f>K74/$T$12</f>
        <v>0</v>
      </c>
      <c r="N74" s="644">
        <f>L74/$T$12</f>
        <v>0</v>
      </c>
      <c r="O74" s="634">
        <v>0</v>
      </c>
      <c r="P74" s="631" t="e">
        <f t="shared" si="14"/>
        <v>#DIV/0!</v>
      </c>
      <c r="Q74" s="578">
        <f t="shared" si="15"/>
        <v>0</v>
      </c>
    </row>
    <row r="75" spans="1:17" ht="19.5" customHeight="1" thickBot="1">
      <c r="A75" s="524" t="s">
        <v>57</v>
      </c>
      <c r="B75" s="514">
        <v>642</v>
      </c>
      <c r="C75" s="548">
        <v>61</v>
      </c>
      <c r="D75" s="588">
        <v>0</v>
      </c>
      <c r="E75" s="569">
        <v>0</v>
      </c>
      <c r="F75" s="568">
        <v>0</v>
      </c>
      <c r="G75" s="569">
        <v>0</v>
      </c>
      <c r="H75" s="569">
        <v>0</v>
      </c>
      <c r="I75" s="618">
        <f t="shared" si="11"/>
        <v>0</v>
      </c>
      <c r="J75" s="618">
        <f t="shared" si="12"/>
        <v>0</v>
      </c>
      <c r="K75" s="572">
        <v>0</v>
      </c>
      <c r="L75" s="572">
        <v>0</v>
      </c>
      <c r="M75" s="643">
        <f aca="true" t="shared" si="18" ref="M75:M80">K75/$T$12</f>
        <v>0</v>
      </c>
      <c r="N75" s="644">
        <f aca="true" t="shared" si="19" ref="N75:N80">L75/$T$12</f>
        <v>0</v>
      </c>
      <c r="O75" s="635">
        <v>0</v>
      </c>
      <c r="P75" s="631" t="e">
        <f t="shared" si="14"/>
        <v>#DIV/0!</v>
      </c>
      <c r="Q75" s="578">
        <f t="shared" si="15"/>
        <v>0</v>
      </c>
    </row>
    <row r="76" spans="1:17" ht="19.5" customHeight="1" thickBot="1">
      <c r="A76" s="524" t="s">
        <v>103</v>
      </c>
      <c r="B76" s="514">
        <v>643</v>
      </c>
      <c r="C76" s="548">
        <v>62</v>
      </c>
      <c r="D76" s="588">
        <v>0</v>
      </c>
      <c r="E76" s="569">
        <v>0</v>
      </c>
      <c r="F76" s="568">
        <v>0</v>
      </c>
      <c r="G76" s="569">
        <v>0</v>
      </c>
      <c r="H76" s="569">
        <v>0</v>
      </c>
      <c r="I76" s="618">
        <f t="shared" si="11"/>
        <v>0</v>
      </c>
      <c r="J76" s="618">
        <f t="shared" si="12"/>
        <v>0</v>
      </c>
      <c r="K76" s="572">
        <v>0</v>
      </c>
      <c r="L76" s="572">
        <v>0</v>
      </c>
      <c r="M76" s="643">
        <f t="shared" si="18"/>
        <v>0</v>
      </c>
      <c r="N76" s="644">
        <f t="shared" si="19"/>
        <v>0</v>
      </c>
      <c r="O76" s="635">
        <v>0</v>
      </c>
      <c r="P76" s="631" t="e">
        <f t="shared" si="14"/>
        <v>#DIV/0!</v>
      </c>
      <c r="Q76" s="578">
        <f t="shared" si="15"/>
        <v>0</v>
      </c>
    </row>
    <row r="77" spans="1:17" ht="19.5" customHeight="1" thickBot="1">
      <c r="A77" s="524" t="s">
        <v>59</v>
      </c>
      <c r="B77" s="514">
        <v>644</v>
      </c>
      <c r="C77" s="548">
        <v>63</v>
      </c>
      <c r="D77" s="569">
        <v>0.010119999999999999</v>
      </c>
      <c r="E77" s="569">
        <v>2E-05</v>
      </c>
      <c r="F77" s="568">
        <v>2E-05</v>
      </c>
      <c r="G77" s="569">
        <v>0</v>
      </c>
      <c r="H77" s="569">
        <v>0</v>
      </c>
      <c r="I77" s="618">
        <f t="shared" si="11"/>
        <v>0</v>
      </c>
      <c r="J77" s="618">
        <f t="shared" si="12"/>
        <v>0</v>
      </c>
      <c r="K77" s="572">
        <v>0</v>
      </c>
      <c r="L77" s="572">
        <v>0</v>
      </c>
      <c r="M77" s="643">
        <f t="shared" si="18"/>
        <v>0</v>
      </c>
      <c r="N77" s="644">
        <f t="shared" si="19"/>
        <v>0</v>
      </c>
      <c r="O77" s="635">
        <v>0</v>
      </c>
      <c r="P77" s="631" t="e">
        <f t="shared" si="14"/>
        <v>#DIV/0!</v>
      </c>
      <c r="Q77" s="578">
        <f t="shared" si="15"/>
        <v>0</v>
      </c>
    </row>
    <row r="78" spans="1:18" ht="19.5" customHeight="1" thickBot="1">
      <c r="A78" s="524" t="s">
        <v>104</v>
      </c>
      <c r="B78" s="514">
        <v>645</v>
      </c>
      <c r="C78" s="548">
        <v>64</v>
      </c>
      <c r="D78" s="569">
        <v>1.36347</v>
      </c>
      <c r="E78" s="569">
        <v>0</v>
      </c>
      <c r="F78" s="568">
        <v>0</v>
      </c>
      <c r="G78" s="569">
        <v>453.9</v>
      </c>
      <c r="H78" s="569">
        <v>453.9</v>
      </c>
      <c r="I78" s="618">
        <f t="shared" si="11"/>
        <v>0.45389999999999997</v>
      </c>
      <c r="J78" s="618">
        <f t="shared" si="12"/>
        <v>0.45389999999999997</v>
      </c>
      <c r="K78" s="572">
        <v>0</v>
      </c>
      <c r="L78" s="572">
        <v>262</v>
      </c>
      <c r="M78" s="643">
        <f t="shared" si="18"/>
        <v>0</v>
      </c>
      <c r="N78" s="644">
        <f t="shared" si="19"/>
        <v>0.262</v>
      </c>
      <c r="O78" s="635">
        <v>0</v>
      </c>
      <c r="P78" s="631">
        <f t="shared" si="14"/>
        <v>0</v>
      </c>
      <c r="Q78" s="578">
        <f t="shared" si="15"/>
        <v>-0.45389999999999997</v>
      </c>
      <c r="R78" s="598"/>
    </row>
    <row r="79" spans="1:19" ht="19.5" customHeight="1" thickBot="1">
      <c r="A79" s="524" t="s">
        <v>105</v>
      </c>
      <c r="B79" s="514">
        <v>648</v>
      </c>
      <c r="C79" s="548">
        <v>65</v>
      </c>
      <c r="D79" s="569">
        <v>1544.00796</v>
      </c>
      <c r="E79" s="569">
        <v>3664.777</v>
      </c>
      <c r="F79" s="568">
        <v>3664.777</v>
      </c>
      <c r="G79" s="569">
        <v>4576112.06</v>
      </c>
      <c r="H79" s="569">
        <v>4576112.06</v>
      </c>
      <c r="I79" s="618">
        <f t="shared" si="11"/>
        <v>4576.1120599999995</v>
      </c>
      <c r="J79" s="618">
        <f t="shared" si="12"/>
        <v>4576.1120599999995</v>
      </c>
      <c r="K79" s="572">
        <v>7133169</v>
      </c>
      <c r="L79" s="572">
        <v>7078077</v>
      </c>
      <c r="M79" s="643">
        <f t="shared" si="18"/>
        <v>7133.169</v>
      </c>
      <c r="N79" s="644">
        <f t="shared" si="19"/>
        <v>7078.077</v>
      </c>
      <c r="O79" s="635">
        <v>952.44562</v>
      </c>
      <c r="P79" s="631">
        <f t="shared" si="14"/>
        <v>0.13456276612984006</v>
      </c>
      <c r="Q79" s="578">
        <f t="shared" si="15"/>
        <v>-3623.6664399999995</v>
      </c>
      <c r="R79" s="678" t="s">
        <v>206</v>
      </c>
      <c r="S79" s="680"/>
    </row>
    <row r="80" spans="1:19" ht="19.5" customHeight="1" thickBot="1">
      <c r="A80" s="521" t="s">
        <v>106</v>
      </c>
      <c r="B80" s="520">
        <v>649</v>
      </c>
      <c r="C80" s="549">
        <v>66</v>
      </c>
      <c r="D80" s="571">
        <v>6035.30763</v>
      </c>
      <c r="E80" s="571">
        <v>6672.075809999999</v>
      </c>
      <c r="F80" s="570">
        <v>6672.075809999999</v>
      </c>
      <c r="G80" s="571">
        <v>9768026.75</v>
      </c>
      <c r="H80" s="571">
        <v>9768026.75</v>
      </c>
      <c r="I80" s="626">
        <f t="shared" si="11"/>
        <v>9768.02675</v>
      </c>
      <c r="J80" s="626">
        <f t="shared" si="12"/>
        <v>9768.02675</v>
      </c>
      <c r="K80" s="572">
        <v>20317194</v>
      </c>
      <c r="L80" s="572">
        <v>14133004</v>
      </c>
      <c r="M80" s="643">
        <f t="shared" si="18"/>
        <v>20317.194</v>
      </c>
      <c r="N80" s="644">
        <f t="shared" si="19"/>
        <v>14133.004</v>
      </c>
      <c r="O80" s="636">
        <v>14375.937</v>
      </c>
      <c r="P80" s="631">
        <f t="shared" si="14"/>
        <v>1.017189056197819</v>
      </c>
      <c r="Q80" s="578">
        <f t="shared" si="15"/>
        <v>4607.910249999999</v>
      </c>
      <c r="R80" s="679"/>
      <c r="S80" s="657"/>
    </row>
    <row r="81" spans="1:17" ht="24.75" customHeight="1" thickBot="1" thickTop="1">
      <c r="A81" s="510" t="s">
        <v>200</v>
      </c>
      <c r="B81" s="511"/>
      <c r="C81" s="550">
        <v>67</v>
      </c>
      <c r="D81" s="565">
        <f>SUM(D82:D88)</f>
        <v>99.17355</v>
      </c>
      <c r="E81" s="565">
        <f>SUM(E82:E88)</f>
        <v>0</v>
      </c>
      <c r="F81" s="565">
        <f>SUM(F82:F88)</f>
        <v>0</v>
      </c>
      <c r="G81" s="565">
        <f>SUM(G82:G88)</f>
        <v>67000</v>
      </c>
      <c r="H81" s="565">
        <f>SUM(H82:H88)</f>
        <v>67000</v>
      </c>
      <c r="I81" s="565">
        <f t="shared" si="11"/>
        <v>67</v>
      </c>
      <c r="J81" s="565">
        <f t="shared" si="12"/>
        <v>67</v>
      </c>
      <c r="K81" s="565">
        <f>I81/$T$12</f>
        <v>0.067</v>
      </c>
      <c r="L81" s="565">
        <f>J81/$T$12</f>
        <v>0.067</v>
      </c>
      <c r="M81" s="641">
        <f>SUM(M82:M88)</f>
        <v>0</v>
      </c>
      <c r="N81" s="642">
        <f>SUM(N82:N88)</f>
        <v>0</v>
      </c>
      <c r="O81" s="633">
        <f>SUM(O82:O88)</f>
        <v>0</v>
      </c>
      <c r="P81" s="631" t="e">
        <f t="shared" si="14"/>
        <v>#DIV/0!</v>
      </c>
      <c r="Q81" s="578">
        <f t="shared" si="15"/>
        <v>-67</v>
      </c>
    </row>
    <row r="82" spans="1:17" ht="19.5" customHeight="1" thickBot="1" thickTop="1">
      <c r="A82" s="524" t="s">
        <v>108</v>
      </c>
      <c r="B82" s="514">
        <v>652</v>
      </c>
      <c r="C82" s="548">
        <v>68</v>
      </c>
      <c r="D82" s="567">
        <v>99.17355</v>
      </c>
      <c r="E82" s="567">
        <v>0</v>
      </c>
      <c r="F82" s="566">
        <v>0</v>
      </c>
      <c r="G82" s="567">
        <v>67000</v>
      </c>
      <c r="H82" s="567">
        <v>67000</v>
      </c>
      <c r="I82" s="625">
        <f t="shared" si="11"/>
        <v>67</v>
      </c>
      <c r="J82" s="625">
        <f t="shared" si="12"/>
        <v>67</v>
      </c>
      <c r="K82" s="572">
        <v>0</v>
      </c>
      <c r="L82" s="572">
        <v>0</v>
      </c>
      <c r="M82" s="643">
        <f>K82/$T$12</f>
        <v>0</v>
      </c>
      <c r="N82" s="644">
        <f>L82/$T$12</f>
        <v>0</v>
      </c>
      <c r="O82" s="634">
        <v>0</v>
      </c>
      <c r="P82" s="631" t="e">
        <f t="shared" si="14"/>
        <v>#DIV/0!</v>
      </c>
      <c r="Q82" s="578">
        <f t="shared" si="15"/>
        <v>-67</v>
      </c>
    </row>
    <row r="83" spans="1:17" ht="19.5" customHeight="1" thickBot="1">
      <c r="A83" s="524" t="s">
        <v>109</v>
      </c>
      <c r="B83" s="514">
        <v>653</v>
      </c>
      <c r="C83" s="548">
        <v>69</v>
      </c>
      <c r="D83" s="588">
        <v>0</v>
      </c>
      <c r="E83" s="569">
        <v>0</v>
      </c>
      <c r="F83" s="568">
        <v>0</v>
      </c>
      <c r="G83" s="569">
        <v>0</v>
      </c>
      <c r="H83" s="569">
        <v>0</v>
      </c>
      <c r="I83" s="618">
        <f t="shared" si="11"/>
        <v>0</v>
      </c>
      <c r="J83" s="618">
        <f t="shared" si="12"/>
        <v>0</v>
      </c>
      <c r="K83" s="572">
        <v>0</v>
      </c>
      <c r="L83" s="572">
        <v>0</v>
      </c>
      <c r="M83" s="643">
        <f aca="true" t="shared" si="20" ref="M83:M88">K83/$T$12</f>
        <v>0</v>
      </c>
      <c r="N83" s="644">
        <f aca="true" t="shared" si="21" ref="N83:N88">L83/$T$12</f>
        <v>0</v>
      </c>
      <c r="O83" s="635">
        <v>0</v>
      </c>
      <c r="P83" s="631" t="e">
        <f t="shared" si="14"/>
        <v>#DIV/0!</v>
      </c>
      <c r="Q83" s="578">
        <f t="shared" si="15"/>
        <v>0</v>
      </c>
    </row>
    <row r="84" spans="1:17" ht="19.5" customHeight="1" thickBot="1">
      <c r="A84" s="524" t="s">
        <v>110</v>
      </c>
      <c r="B84" s="514">
        <v>654</v>
      </c>
      <c r="C84" s="548">
        <v>70</v>
      </c>
      <c r="D84" s="588">
        <v>0</v>
      </c>
      <c r="E84" s="569">
        <v>0</v>
      </c>
      <c r="F84" s="568">
        <v>0</v>
      </c>
      <c r="G84" s="569">
        <v>0</v>
      </c>
      <c r="H84" s="569">
        <v>0</v>
      </c>
      <c r="I84" s="618">
        <f t="shared" si="11"/>
        <v>0</v>
      </c>
      <c r="J84" s="618">
        <f t="shared" si="12"/>
        <v>0</v>
      </c>
      <c r="K84" s="572">
        <v>0</v>
      </c>
      <c r="L84" s="572">
        <v>0</v>
      </c>
      <c r="M84" s="643">
        <f t="shared" si="20"/>
        <v>0</v>
      </c>
      <c r="N84" s="644">
        <f t="shared" si="21"/>
        <v>0</v>
      </c>
      <c r="O84" s="635">
        <v>0</v>
      </c>
      <c r="P84" s="631" t="e">
        <f t="shared" si="14"/>
        <v>#DIV/0!</v>
      </c>
      <c r="Q84" s="578">
        <f t="shared" si="15"/>
        <v>0</v>
      </c>
    </row>
    <row r="85" spans="1:17" ht="19.5" customHeight="1" thickBot="1">
      <c r="A85" s="524" t="s">
        <v>111</v>
      </c>
      <c r="B85" s="514">
        <v>655</v>
      </c>
      <c r="C85" s="548">
        <v>71</v>
      </c>
      <c r="D85" s="588">
        <v>0</v>
      </c>
      <c r="E85" s="569">
        <v>0</v>
      </c>
      <c r="F85" s="568">
        <v>0</v>
      </c>
      <c r="G85" s="569">
        <v>0</v>
      </c>
      <c r="H85" s="569">
        <v>0</v>
      </c>
      <c r="I85" s="618">
        <f t="shared" si="11"/>
        <v>0</v>
      </c>
      <c r="J85" s="618">
        <f t="shared" si="12"/>
        <v>0</v>
      </c>
      <c r="K85" s="572">
        <v>0</v>
      </c>
      <c r="L85" s="572">
        <v>0</v>
      </c>
      <c r="M85" s="643">
        <f t="shared" si="20"/>
        <v>0</v>
      </c>
      <c r="N85" s="644">
        <f t="shared" si="21"/>
        <v>0</v>
      </c>
      <c r="O85" s="635">
        <v>0</v>
      </c>
      <c r="P85" s="631" t="e">
        <f t="shared" si="14"/>
        <v>#DIV/0!</v>
      </c>
      <c r="Q85" s="578">
        <f t="shared" si="15"/>
        <v>0</v>
      </c>
    </row>
    <row r="86" spans="1:17" ht="19.5" customHeight="1" thickBot="1">
      <c r="A86" s="524" t="s">
        <v>112</v>
      </c>
      <c r="B86" s="514">
        <v>656</v>
      </c>
      <c r="C86" s="548">
        <v>72</v>
      </c>
      <c r="D86" s="588">
        <v>0</v>
      </c>
      <c r="E86" s="569">
        <v>0</v>
      </c>
      <c r="F86" s="568">
        <v>0</v>
      </c>
      <c r="G86" s="569">
        <v>0</v>
      </c>
      <c r="H86" s="569">
        <v>0</v>
      </c>
      <c r="I86" s="618">
        <f t="shared" si="11"/>
        <v>0</v>
      </c>
      <c r="J86" s="618">
        <f t="shared" si="12"/>
        <v>0</v>
      </c>
      <c r="K86" s="572">
        <v>0</v>
      </c>
      <c r="L86" s="572">
        <v>0</v>
      </c>
      <c r="M86" s="643">
        <f t="shared" si="20"/>
        <v>0</v>
      </c>
      <c r="N86" s="644">
        <f t="shared" si="21"/>
        <v>0</v>
      </c>
      <c r="O86" s="635">
        <v>0</v>
      </c>
      <c r="P86" s="631" t="e">
        <f t="shared" si="14"/>
        <v>#DIV/0!</v>
      </c>
      <c r="Q86" s="578">
        <f t="shared" si="15"/>
        <v>0</v>
      </c>
    </row>
    <row r="87" spans="1:17" ht="19.5" customHeight="1" thickBot="1">
      <c r="A87" s="524" t="s">
        <v>113</v>
      </c>
      <c r="B87" s="514">
        <v>657</v>
      </c>
      <c r="C87" s="548">
        <v>73</v>
      </c>
      <c r="D87" s="588">
        <v>0</v>
      </c>
      <c r="E87" s="569">
        <v>0</v>
      </c>
      <c r="F87" s="568">
        <v>0</v>
      </c>
      <c r="G87" s="569">
        <v>0</v>
      </c>
      <c r="H87" s="569">
        <v>0</v>
      </c>
      <c r="I87" s="618">
        <f t="shared" si="11"/>
        <v>0</v>
      </c>
      <c r="J87" s="618">
        <f t="shared" si="12"/>
        <v>0</v>
      </c>
      <c r="K87" s="572">
        <v>0</v>
      </c>
      <c r="L87" s="572">
        <v>0</v>
      </c>
      <c r="M87" s="643">
        <f t="shared" si="20"/>
        <v>0</v>
      </c>
      <c r="N87" s="644">
        <f t="shared" si="21"/>
        <v>0</v>
      </c>
      <c r="O87" s="635">
        <v>0</v>
      </c>
      <c r="P87" s="631" t="e">
        <f t="shared" si="14"/>
        <v>#DIV/0!</v>
      </c>
      <c r="Q87" s="578">
        <f t="shared" si="15"/>
        <v>0</v>
      </c>
    </row>
    <row r="88" spans="1:17" ht="19.5" customHeight="1" thickBot="1">
      <c r="A88" s="521" t="s">
        <v>114</v>
      </c>
      <c r="B88" s="520">
        <v>659</v>
      </c>
      <c r="C88" s="549">
        <v>74</v>
      </c>
      <c r="D88" s="589">
        <v>0</v>
      </c>
      <c r="E88" s="571">
        <v>0</v>
      </c>
      <c r="F88" s="570">
        <v>0</v>
      </c>
      <c r="G88" s="571">
        <v>0</v>
      </c>
      <c r="H88" s="571">
        <v>0</v>
      </c>
      <c r="I88" s="626">
        <f t="shared" si="11"/>
        <v>0</v>
      </c>
      <c r="J88" s="626">
        <f t="shared" si="12"/>
        <v>0</v>
      </c>
      <c r="K88" s="572">
        <v>0</v>
      </c>
      <c r="L88" s="572">
        <v>0</v>
      </c>
      <c r="M88" s="643">
        <f t="shared" si="20"/>
        <v>0</v>
      </c>
      <c r="N88" s="644">
        <f t="shared" si="21"/>
        <v>0</v>
      </c>
      <c r="O88" s="636">
        <v>0</v>
      </c>
      <c r="P88" s="631" t="e">
        <f t="shared" si="14"/>
        <v>#DIV/0!</v>
      </c>
      <c r="Q88" s="578">
        <f t="shared" si="15"/>
        <v>0</v>
      </c>
    </row>
    <row r="89" spans="1:17" ht="19.5" customHeight="1" thickBot="1" thickTop="1">
      <c r="A89" s="510" t="s">
        <v>115</v>
      </c>
      <c r="B89" s="511"/>
      <c r="C89" s="550">
        <v>75</v>
      </c>
      <c r="D89" s="565">
        <f>SUM(D90:D92)</f>
        <v>0</v>
      </c>
      <c r="E89" s="565">
        <f>SUM(E90:E92)</f>
        <v>0</v>
      </c>
      <c r="F89" s="565">
        <f>SUM(F90:F92)</f>
        <v>0</v>
      </c>
      <c r="G89" s="565">
        <f>SUM(G90:G92)</f>
        <v>0</v>
      </c>
      <c r="H89" s="565">
        <f>SUM(H90:H92)</f>
        <v>0</v>
      </c>
      <c r="I89" s="565">
        <f t="shared" si="11"/>
        <v>0</v>
      </c>
      <c r="J89" s="565">
        <f t="shared" si="12"/>
        <v>0</v>
      </c>
      <c r="K89" s="565">
        <f>I89/$T$12</f>
        <v>0</v>
      </c>
      <c r="L89" s="565">
        <f>J89/$T$12</f>
        <v>0</v>
      </c>
      <c r="M89" s="641">
        <f>SUM(M90:M92)</f>
        <v>0</v>
      </c>
      <c r="N89" s="642">
        <f>SUM(N90:N92)</f>
        <v>0</v>
      </c>
      <c r="O89" s="633">
        <f>SUM(O90:O92)</f>
        <v>0</v>
      </c>
      <c r="P89" s="631" t="e">
        <f t="shared" si="14"/>
        <v>#DIV/0!</v>
      </c>
      <c r="Q89" s="578">
        <f t="shared" si="15"/>
        <v>0</v>
      </c>
    </row>
    <row r="90" spans="1:17" ht="19.5" customHeight="1" thickBot="1" thickTop="1">
      <c r="A90" s="524" t="s">
        <v>116</v>
      </c>
      <c r="B90" s="514">
        <v>681</v>
      </c>
      <c r="C90" s="548">
        <v>76</v>
      </c>
      <c r="D90" s="590">
        <v>0</v>
      </c>
      <c r="E90" s="567">
        <v>0</v>
      </c>
      <c r="F90" s="566">
        <v>0</v>
      </c>
      <c r="G90" s="567">
        <v>0</v>
      </c>
      <c r="H90" s="567">
        <v>0</v>
      </c>
      <c r="I90" s="625">
        <f t="shared" si="11"/>
        <v>0</v>
      </c>
      <c r="J90" s="625">
        <f t="shared" si="12"/>
        <v>0</v>
      </c>
      <c r="K90" s="572">
        <v>0</v>
      </c>
      <c r="L90" s="572">
        <v>0</v>
      </c>
      <c r="M90" s="643">
        <f aca="true" t="shared" si="22" ref="M90:N92">K90/$T$12</f>
        <v>0</v>
      </c>
      <c r="N90" s="644">
        <f t="shared" si="22"/>
        <v>0</v>
      </c>
      <c r="O90" s="634">
        <v>0</v>
      </c>
      <c r="P90" s="631" t="e">
        <f t="shared" si="14"/>
        <v>#DIV/0!</v>
      </c>
      <c r="Q90" s="578">
        <f t="shared" si="15"/>
        <v>0</v>
      </c>
    </row>
    <row r="91" spans="1:17" ht="19.5" customHeight="1" thickBot="1">
      <c r="A91" s="524" t="s">
        <v>117</v>
      </c>
      <c r="B91" s="514">
        <v>682</v>
      </c>
      <c r="C91" s="548">
        <v>77</v>
      </c>
      <c r="D91" s="588">
        <v>0</v>
      </c>
      <c r="E91" s="569">
        <v>0</v>
      </c>
      <c r="F91" s="568">
        <v>0</v>
      </c>
      <c r="G91" s="569">
        <v>0</v>
      </c>
      <c r="H91" s="569">
        <v>0</v>
      </c>
      <c r="I91" s="618">
        <f t="shared" si="11"/>
        <v>0</v>
      </c>
      <c r="J91" s="618">
        <f t="shared" si="12"/>
        <v>0</v>
      </c>
      <c r="K91" s="572">
        <v>0</v>
      </c>
      <c r="L91" s="572">
        <v>0</v>
      </c>
      <c r="M91" s="643">
        <f t="shared" si="22"/>
        <v>0</v>
      </c>
      <c r="N91" s="644">
        <f t="shared" si="22"/>
        <v>0</v>
      </c>
      <c r="O91" s="635">
        <v>0</v>
      </c>
      <c r="P91" s="631" t="e">
        <f t="shared" si="14"/>
        <v>#DIV/0!</v>
      </c>
      <c r="Q91" s="578">
        <f t="shared" si="15"/>
        <v>0</v>
      </c>
    </row>
    <row r="92" spans="1:17" ht="19.5" customHeight="1" thickBot="1">
      <c r="A92" s="521" t="s">
        <v>118</v>
      </c>
      <c r="B92" s="520">
        <v>684</v>
      </c>
      <c r="C92" s="549">
        <v>78</v>
      </c>
      <c r="D92" s="589">
        <v>0</v>
      </c>
      <c r="E92" s="571">
        <v>0</v>
      </c>
      <c r="F92" s="570">
        <v>0</v>
      </c>
      <c r="G92" s="571">
        <v>0</v>
      </c>
      <c r="H92" s="571">
        <v>0</v>
      </c>
      <c r="I92" s="626">
        <f t="shared" si="11"/>
        <v>0</v>
      </c>
      <c r="J92" s="626">
        <f t="shared" si="12"/>
        <v>0</v>
      </c>
      <c r="K92" s="572">
        <v>0</v>
      </c>
      <c r="L92" s="572">
        <v>0</v>
      </c>
      <c r="M92" s="643">
        <f t="shared" si="22"/>
        <v>0</v>
      </c>
      <c r="N92" s="644">
        <f t="shared" si="22"/>
        <v>0</v>
      </c>
      <c r="O92" s="636">
        <v>0</v>
      </c>
      <c r="P92" s="631" t="e">
        <f t="shared" si="14"/>
        <v>#DIV/0!</v>
      </c>
      <c r="Q92" s="578">
        <f t="shared" si="15"/>
        <v>0</v>
      </c>
    </row>
    <row r="93" spans="1:17" ht="19.5" customHeight="1" thickBot="1" thickTop="1">
      <c r="A93" s="510" t="s">
        <v>119</v>
      </c>
      <c r="B93" s="511"/>
      <c r="C93" s="550">
        <v>79</v>
      </c>
      <c r="D93" s="576">
        <v>27080.499</v>
      </c>
      <c r="E93" s="576">
        <v>24326.24</v>
      </c>
      <c r="F93" s="577">
        <v>31995.306</v>
      </c>
      <c r="G93" s="576">
        <v>24640860</v>
      </c>
      <c r="H93" s="576">
        <v>32615755</v>
      </c>
      <c r="I93" s="565">
        <f t="shared" si="11"/>
        <v>24640.86</v>
      </c>
      <c r="J93" s="565">
        <f t="shared" si="12"/>
        <v>32615.755</v>
      </c>
      <c r="K93" s="565">
        <f>I93/$T$12</f>
        <v>24.64086</v>
      </c>
      <c r="L93" s="565">
        <f>J93/$T$12</f>
        <v>32.615755</v>
      </c>
      <c r="M93" s="641"/>
      <c r="N93" s="642"/>
      <c r="O93" s="651">
        <v>0</v>
      </c>
      <c r="P93" s="631" t="e">
        <f t="shared" si="14"/>
        <v>#DIV/0!</v>
      </c>
      <c r="Q93" s="578">
        <f t="shared" si="15"/>
        <v>-32615.755</v>
      </c>
    </row>
    <row r="94" spans="1:17" ht="19.5" customHeight="1" thickBot="1" thickTop="1">
      <c r="A94" s="521" t="s">
        <v>120</v>
      </c>
      <c r="B94" s="520">
        <v>691</v>
      </c>
      <c r="C94" s="549">
        <v>80</v>
      </c>
      <c r="D94" s="579">
        <v>27080.499</v>
      </c>
      <c r="E94" s="621">
        <v>24326.24</v>
      </c>
      <c r="F94" s="577">
        <v>31995.306</v>
      </c>
      <c r="G94" s="579">
        <v>24640860</v>
      </c>
      <c r="H94" s="621">
        <v>32615755</v>
      </c>
      <c r="I94" s="621">
        <f t="shared" si="11"/>
        <v>24640.86</v>
      </c>
      <c r="J94" s="565">
        <f t="shared" si="12"/>
        <v>32615.755</v>
      </c>
      <c r="K94" s="565">
        <v>25761350</v>
      </c>
      <c r="L94" s="565">
        <v>33285390</v>
      </c>
      <c r="M94" s="641">
        <f>K94/$T$12</f>
        <v>25761.35</v>
      </c>
      <c r="N94" s="642">
        <f>L94/$T$12</f>
        <v>33285.39</v>
      </c>
      <c r="O94" s="652">
        <v>34234</v>
      </c>
      <c r="P94" s="631">
        <f t="shared" si="14"/>
        <v>1.0284992905295687</v>
      </c>
      <c r="Q94" s="578">
        <f t="shared" si="15"/>
        <v>1618.244999999999</v>
      </c>
    </row>
    <row r="95" spans="1:17" ht="19.5" customHeight="1" thickBot="1" thickTop="1">
      <c r="A95" s="586" t="s">
        <v>201</v>
      </c>
      <c r="B95" s="551"/>
      <c r="C95" s="551">
        <v>81</v>
      </c>
      <c r="D95" s="580">
        <f>D59+D63+D68+D73+D81+D89</f>
        <v>7969.561820000001</v>
      </c>
      <c r="E95" s="628">
        <f>E59+E63+E68+E73+E81+E89</f>
        <v>10359.053399999999</v>
      </c>
      <c r="F95" s="628">
        <f>F59+F63+F68+F73+F81+F89</f>
        <v>10359.05342</v>
      </c>
      <c r="G95" s="628">
        <f>G59+G63+G68+G73+G81+G89</f>
        <v>14420992.71</v>
      </c>
      <c r="H95" s="628"/>
      <c r="I95" s="581">
        <f t="shared" si="11"/>
        <v>14420.99271</v>
      </c>
      <c r="J95" s="581">
        <f t="shared" si="12"/>
        <v>0</v>
      </c>
      <c r="K95" s="581">
        <f>I95/$T$12</f>
        <v>14.42099271</v>
      </c>
      <c r="L95" s="582">
        <f>J95/$T$12</f>
        <v>0</v>
      </c>
      <c r="M95" s="641">
        <f>M59+M63+M68+M73+M81+M89</f>
        <v>27450.680999999997</v>
      </c>
      <c r="N95" s="642">
        <f>N59+N63+N68+N73+N81+N89</f>
        <v>21211.661</v>
      </c>
      <c r="O95" s="653">
        <f>SUM(O59+O63+O68+O73+O81+O89)</f>
        <v>15328.38262</v>
      </c>
      <c r="P95" s="631">
        <f t="shared" si="14"/>
        <v>0.7226394302643249</v>
      </c>
      <c r="Q95" s="578">
        <f t="shared" si="15"/>
        <v>15328.38262</v>
      </c>
    </row>
    <row r="96" spans="1:17" ht="19.5" customHeight="1" thickBot="1">
      <c r="A96" s="510" t="s">
        <v>202</v>
      </c>
      <c r="B96" s="550"/>
      <c r="C96" s="550"/>
      <c r="D96" s="581">
        <f>D94+D95</f>
        <v>35050.06082</v>
      </c>
      <c r="E96" s="627">
        <f>E94+E95</f>
        <v>34685.2934</v>
      </c>
      <c r="F96" s="627">
        <f>F94+F95</f>
        <v>42354.35942</v>
      </c>
      <c r="G96" s="627">
        <f>G94+G95</f>
        <v>39061852.71</v>
      </c>
      <c r="H96" s="627"/>
      <c r="I96" s="576">
        <f t="shared" si="11"/>
        <v>39061.85271</v>
      </c>
      <c r="J96" s="576">
        <f t="shared" si="12"/>
        <v>0</v>
      </c>
      <c r="K96" s="576">
        <f>I96/$T$12</f>
        <v>39.06185271</v>
      </c>
      <c r="L96" s="576">
        <f>J96/$T$12</f>
        <v>0</v>
      </c>
      <c r="M96" s="641">
        <f>M94+M95</f>
        <v>53212.030999999995</v>
      </c>
      <c r="N96" s="642">
        <f>N94+N95</f>
        <v>54497.051</v>
      </c>
      <c r="O96" s="654">
        <f>O95+O94-O99</f>
        <v>49542.382620000004</v>
      </c>
      <c r="P96" s="631">
        <f t="shared" si="14"/>
        <v>0.9090837340904925</v>
      </c>
      <c r="Q96" s="578">
        <f t="shared" si="15"/>
        <v>49542.382620000004</v>
      </c>
    </row>
    <row r="97" spans="1:17" ht="19.5" customHeight="1" thickBot="1" thickTop="1">
      <c r="A97" s="586" t="s">
        <v>123</v>
      </c>
      <c r="B97" s="551"/>
      <c r="C97" s="551">
        <v>82</v>
      </c>
      <c r="D97" s="592"/>
      <c r="E97" s="576"/>
      <c r="F97" s="576"/>
      <c r="G97" s="576"/>
      <c r="H97" s="576"/>
      <c r="I97" s="565">
        <f t="shared" si="11"/>
        <v>0</v>
      </c>
      <c r="J97" s="576"/>
      <c r="K97" s="576"/>
      <c r="L97" s="576"/>
      <c r="M97" s="641"/>
      <c r="N97" s="642"/>
      <c r="O97" s="651"/>
      <c r="P97" s="631" t="e">
        <f t="shared" si="14"/>
        <v>#DIV/0!</v>
      </c>
      <c r="Q97" s="578">
        <f t="shared" si="15"/>
        <v>0</v>
      </c>
    </row>
    <row r="98" spans="1:18" ht="19.5" customHeight="1" thickBot="1">
      <c r="A98" s="587" t="s">
        <v>124</v>
      </c>
      <c r="B98" s="552"/>
      <c r="C98" s="552"/>
      <c r="D98" s="581">
        <f>D96-D55-D99</f>
        <v>5.0000015363593775E-06</v>
      </c>
      <c r="E98" s="581">
        <f>E96-E55-E99</f>
        <v>0.004680000001389573</v>
      </c>
      <c r="F98" s="581">
        <f>F96-F55-F99</f>
        <v>0.004759999992092645</v>
      </c>
      <c r="G98" s="581">
        <f>G96-G55-G99</f>
        <v>7.450580596923828E-09</v>
      </c>
      <c r="H98" s="581"/>
      <c r="I98" s="565">
        <f t="shared" si="11"/>
        <v>7.450580596923828E-12</v>
      </c>
      <c r="J98" s="582"/>
      <c r="K98" s="582"/>
      <c r="L98" s="582"/>
      <c r="M98" s="641">
        <f>M96-M55-M99</f>
        <v>6259.2089999999935</v>
      </c>
      <c r="N98" s="642">
        <f>N96-N55-N99</f>
        <v>-0.656000000004715</v>
      </c>
      <c r="O98" s="686">
        <f>O96-O55</f>
        <v>-5266.410379999994</v>
      </c>
      <c r="P98" s="631">
        <f t="shared" si="14"/>
        <v>8028.064603600825</v>
      </c>
      <c r="Q98" s="578">
        <f t="shared" si="15"/>
        <v>-5266.410379999994</v>
      </c>
      <c r="R98" s="5" t="s">
        <v>205</v>
      </c>
    </row>
    <row r="99" spans="1:17" ht="19.5" customHeight="1" thickBot="1">
      <c r="A99" s="519" t="s">
        <v>125</v>
      </c>
      <c r="B99" s="520">
        <v>591</v>
      </c>
      <c r="C99" s="549">
        <v>83</v>
      </c>
      <c r="D99" s="582">
        <v>8.96602</v>
      </c>
      <c r="E99" s="622">
        <v>21.98</v>
      </c>
      <c r="F99" s="627">
        <v>21.98</v>
      </c>
      <c r="G99" s="622">
        <v>25143</v>
      </c>
      <c r="H99" s="622"/>
      <c r="I99" s="622">
        <f>G99/$T$12</f>
        <v>25.143</v>
      </c>
      <c r="J99" s="622">
        <f>H99/$T$12</f>
        <v>0</v>
      </c>
      <c r="K99" s="622">
        <v>5365</v>
      </c>
      <c r="L99" s="622">
        <v>5365</v>
      </c>
      <c r="M99" s="641">
        <f>K99/$T$12</f>
        <v>5.365</v>
      </c>
      <c r="N99" s="642">
        <f>L99/$T$12</f>
        <v>5.365</v>
      </c>
      <c r="O99" s="628">
        <f>20000/$T$12</f>
        <v>20</v>
      </c>
      <c r="P99" s="631">
        <f t="shared" si="14"/>
        <v>3.727865796831314</v>
      </c>
      <c r="Q99" s="578">
        <f t="shared" si="15"/>
        <v>20</v>
      </c>
    </row>
    <row r="100" spans="1:17" ht="19.5" customHeight="1" thickBot="1" thickTop="1">
      <c r="A100" s="586" t="s">
        <v>126</v>
      </c>
      <c r="B100" s="551"/>
      <c r="C100" s="553">
        <v>84</v>
      </c>
      <c r="D100" s="576"/>
      <c r="E100" s="576"/>
      <c r="F100" s="576"/>
      <c r="G100" s="576"/>
      <c r="H100" s="576"/>
      <c r="I100" s="565">
        <f>H100/$T$12</f>
        <v>0</v>
      </c>
      <c r="J100" s="565">
        <f>I100/$T$12</f>
        <v>0</v>
      </c>
      <c r="K100" s="565">
        <f>J100/$T$12</f>
        <v>0</v>
      </c>
      <c r="L100" s="565">
        <f>K100/$T$12</f>
        <v>0</v>
      </c>
      <c r="M100" s="641"/>
      <c r="N100" s="642"/>
      <c r="O100" s="651"/>
      <c r="P100" s="631" t="e">
        <f t="shared" si="14"/>
        <v>#DIV/0!</v>
      </c>
      <c r="Q100" s="578">
        <f>O100-J100</f>
        <v>0</v>
      </c>
    </row>
    <row r="101" spans="1:17" ht="12" customHeight="1" thickBot="1">
      <c r="A101" s="587" t="s">
        <v>209</v>
      </c>
      <c r="B101" s="552"/>
      <c r="C101" s="554"/>
      <c r="D101" s="585">
        <f>D98-D99</f>
        <v>-8.966014999998464</v>
      </c>
      <c r="E101" s="585">
        <f>E98-E99</f>
        <v>-21.97531999999861</v>
      </c>
      <c r="F101" s="585">
        <f>F98-F99</f>
        <v>-21.975240000007908</v>
      </c>
      <c r="G101" s="585">
        <f>G98-G99</f>
        <v>-25142.99999999255</v>
      </c>
      <c r="H101" s="585"/>
      <c r="I101" s="565">
        <f aca="true" t="shared" si="23" ref="I101:N101">I98-I99</f>
        <v>-25.14299999999255</v>
      </c>
      <c r="J101" s="565">
        <f t="shared" si="23"/>
        <v>0</v>
      </c>
      <c r="K101" s="565">
        <f t="shared" si="23"/>
        <v>-5365</v>
      </c>
      <c r="L101" s="565">
        <f t="shared" si="23"/>
        <v>-5365</v>
      </c>
      <c r="M101" s="647">
        <f t="shared" si="23"/>
        <v>6253.843999999994</v>
      </c>
      <c r="N101" s="648">
        <f t="shared" si="23"/>
        <v>-6.021000000004715</v>
      </c>
      <c r="O101" s="655"/>
      <c r="P101" s="631">
        <f t="shared" si="14"/>
        <v>0</v>
      </c>
      <c r="Q101" s="578">
        <f t="shared" si="15"/>
        <v>0</v>
      </c>
    </row>
    <row r="102" spans="1:18" ht="12" customHeight="1">
      <c r="A102" s="555" t="s">
        <v>203</v>
      </c>
      <c r="B102" s="556"/>
      <c r="C102" s="557"/>
      <c r="D102" s="583"/>
      <c r="E102" s="583"/>
      <c r="F102" s="583"/>
      <c r="G102" s="583"/>
      <c r="H102" s="583"/>
      <c r="I102" s="583"/>
      <c r="J102" s="583"/>
      <c r="K102" s="583"/>
      <c r="L102" s="583"/>
      <c r="M102" s="583"/>
      <c r="N102" s="583"/>
      <c r="O102" s="583"/>
      <c r="P102" s="583"/>
      <c r="Q102" s="583"/>
      <c r="R102" s="5"/>
    </row>
    <row r="103" spans="1:18" ht="15" customHeight="1">
      <c r="A103" s="777" t="s">
        <v>218</v>
      </c>
      <c r="B103" s="778"/>
      <c r="C103" s="778"/>
      <c r="D103" s="778"/>
      <c r="E103" s="778"/>
      <c r="F103" s="778"/>
      <c r="G103" s="778"/>
      <c r="H103" s="778"/>
      <c r="I103" s="778"/>
      <c r="J103" s="778"/>
      <c r="K103" s="778"/>
      <c r="L103" s="778"/>
      <c r="M103" s="778"/>
      <c r="N103" s="778"/>
      <c r="O103" s="778"/>
      <c r="P103" s="778"/>
      <c r="Q103" s="778"/>
      <c r="R103" s="681"/>
    </row>
    <row r="104" spans="1:18" ht="15" customHeight="1">
      <c r="A104" s="779"/>
      <c r="B104" s="779"/>
      <c r="C104" s="779"/>
      <c r="D104" s="779"/>
      <c r="E104" s="779"/>
      <c r="F104" s="779"/>
      <c r="G104" s="779"/>
      <c r="H104" s="779"/>
      <c r="I104" s="779"/>
      <c r="J104" s="779"/>
      <c r="K104" s="779"/>
      <c r="L104" s="779"/>
      <c r="M104" s="779"/>
      <c r="N104" s="779"/>
      <c r="O104" s="779"/>
      <c r="P104" s="779"/>
      <c r="Q104" s="779"/>
      <c r="R104" s="681"/>
    </row>
    <row r="105" spans="1:17" ht="15" customHeight="1">
      <c r="A105" s="780" t="s">
        <v>216</v>
      </c>
      <c r="B105" s="781"/>
      <c r="C105" s="781"/>
      <c r="D105" s="781"/>
      <c r="E105" s="781"/>
      <c r="F105" s="781"/>
      <c r="G105" s="781"/>
      <c r="H105" s="781"/>
      <c r="I105" s="781"/>
      <c r="J105" s="781"/>
      <c r="K105" s="781"/>
      <c r="L105" s="781"/>
      <c r="M105" s="781"/>
      <c r="N105" s="781"/>
      <c r="O105" s="781"/>
      <c r="P105" s="781"/>
      <c r="Q105" s="781"/>
    </row>
    <row r="106" spans="1:17" ht="28.5" customHeight="1">
      <c r="A106" s="780" t="s">
        <v>217</v>
      </c>
      <c r="B106" s="781"/>
      <c r="C106" s="781"/>
      <c r="D106" s="781"/>
      <c r="E106" s="781"/>
      <c r="F106" s="781"/>
      <c r="G106" s="781"/>
      <c r="H106" s="781"/>
      <c r="I106" s="781"/>
      <c r="J106" s="781"/>
      <c r="K106" s="781"/>
      <c r="L106" s="781"/>
      <c r="M106" s="781"/>
      <c r="N106" s="781"/>
      <c r="O106" s="781"/>
      <c r="P106" s="781"/>
      <c r="Q106" s="781"/>
    </row>
    <row r="107" spans="1:17" ht="12.75">
      <c r="A107" s="780" t="s">
        <v>220</v>
      </c>
      <c r="B107" s="781"/>
      <c r="C107" s="781"/>
      <c r="D107" s="781"/>
      <c r="E107" s="781"/>
      <c r="F107" s="781"/>
      <c r="G107" s="781"/>
      <c r="H107" s="781"/>
      <c r="I107" s="781"/>
      <c r="J107" s="781"/>
      <c r="K107" s="781"/>
      <c r="L107" s="781"/>
      <c r="M107" s="781"/>
      <c r="N107" s="781"/>
      <c r="O107" s="781"/>
      <c r="P107" s="781"/>
      <c r="Q107" s="781"/>
    </row>
    <row r="108" spans="1:17" ht="12.75">
      <c r="A108" s="781"/>
      <c r="B108" s="781"/>
      <c r="C108" s="781"/>
      <c r="D108" s="781"/>
      <c r="E108" s="781"/>
      <c r="F108" s="781"/>
      <c r="G108" s="781"/>
      <c r="H108" s="781"/>
      <c r="I108" s="781"/>
      <c r="J108" s="781"/>
      <c r="K108" s="781"/>
      <c r="L108" s="781"/>
      <c r="M108" s="781"/>
      <c r="N108" s="781"/>
      <c r="O108" s="781"/>
      <c r="P108" s="781"/>
      <c r="Q108" s="781"/>
    </row>
    <row r="109" spans="1:17" ht="12.75">
      <c r="A109" s="682"/>
      <c r="B109" s="683"/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3"/>
      <c r="P109" s="683"/>
      <c r="Q109" s="683"/>
    </row>
    <row r="110" spans="1:17" ht="37.5" customHeight="1">
      <c r="A110" s="684"/>
      <c r="B110" s="685"/>
      <c r="C110" s="685"/>
      <c r="D110" s="685"/>
      <c r="E110" s="685"/>
      <c r="F110" s="685"/>
      <c r="G110" s="685"/>
      <c r="H110" s="685"/>
      <c r="I110" s="685"/>
      <c r="J110" s="685"/>
      <c r="K110" s="685"/>
      <c r="L110" s="685"/>
      <c r="M110" s="685"/>
      <c r="N110" s="685"/>
      <c r="O110" s="685"/>
      <c r="P110" s="685"/>
      <c r="Q110" s="685"/>
    </row>
    <row r="111" spans="1:17" ht="24.75" customHeight="1">
      <c r="A111" s="780"/>
      <c r="B111" s="781"/>
      <c r="C111" s="781"/>
      <c r="D111" s="781"/>
      <c r="E111" s="781"/>
      <c r="F111" s="781"/>
      <c r="G111" s="781"/>
      <c r="H111" s="781"/>
      <c r="I111" s="781"/>
      <c r="J111" s="781"/>
      <c r="K111" s="781"/>
      <c r="L111" s="781"/>
      <c r="M111" s="781"/>
      <c r="N111" s="781"/>
      <c r="O111" s="781"/>
      <c r="P111" s="781"/>
      <c r="Q111" s="781"/>
    </row>
    <row r="112" ht="12.75">
      <c r="A112" s="5"/>
    </row>
    <row r="113" ht="12.75">
      <c r="A113" s="5"/>
    </row>
  </sheetData>
  <sheetProtection/>
  <mergeCells count="5">
    <mergeCell ref="A103:Q104"/>
    <mergeCell ref="A105:Q105"/>
    <mergeCell ref="A107:Q108"/>
    <mergeCell ref="A106:Q106"/>
    <mergeCell ref="A111:Q11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4:I20"/>
  <sheetViews>
    <sheetView zoomScalePageLayoutView="0" workbookViewId="0" topLeftCell="A1">
      <selection activeCell="K32" sqref="K32"/>
    </sheetView>
  </sheetViews>
  <sheetFormatPr defaultColWidth="9.140625" defaultRowHeight="12.75"/>
  <sheetData>
    <row r="14" spans="6:9" ht="12.75">
      <c r="F14" s="598"/>
      <c r="G14" s="598"/>
      <c r="H14" s="598"/>
      <c r="I14" s="598"/>
    </row>
    <row r="15" spans="6:9" ht="12.75">
      <c r="F15" s="598"/>
      <c r="G15" s="598"/>
      <c r="H15" s="598"/>
      <c r="I15" s="598"/>
    </row>
    <row r="16" spans="6:9" ht="12.75">
      <c r="F16" s="598"/>
      <c r="G16" s="598"/>
      <c r="H16" s="598"/>
      <c r="I16" s="598"/>
    </row>
    <row r="17" spans="6:9" ht="12.75">
      <c r="F17" s="598"/>
      <c r="G17" s="598"/>
      <c r="H17" s="598"/>
      <c r="I17" s="598"/>
    </row>
    <row r="18" spans="6:9" ht="12.75">
      <c r="F18" s="598"/>
      <c r="G18" s="598"/>
      <c r="H18" s="598"/>
      <c r="I18" s="598"/>
    </row>
    <row r="19" spans="6:9" ht="12.75">
      <c r="F19" s="598"/>
      <c r="G19" s="598"/>
      <c r="H19" s="598"/>
      <c r="I19" s="598"/>
    </row>
    <row r="20" spans="6:9" ht="12.75">
      <c r="F20" s="598"/>
      <c r="G20" s="598"/>
      <c r="H20" s="598"/>
      <c r="I20" s="59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Houška</dc:creator>
  <cp:keywords/>
  <dc:description/>
  <cp:lastModifiedBy>Fockeová Šárka</cp:lastModifiedBy>
  <cp:lastPrinted>2024-03-25T07:05:30Z</cp:lastPrinted>
  <dcterms:created xsi:type="dcterms:W3CDTF">2021-02-26T09:45:57Z</dcterms:created>
  <dcterms:modified xsi:type="dcterms:W3CDTF">2024-03-27T10:47:18Z</dcterms:modified>
  <cp:category/>
  <cp:version/>
  <cp:contentType/>
  <cp:contentStatus/>
</cp:coreProperties>
</file>